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13_ncr:1_{4B7F9E3E-56D9-4251-906E-7ABDBBFF0D94}" xr6:coauthVersionLast="46" xr6:coauthVersionMax="46" xr10:uidLastSave="{00000000-0000-0000-0000-000000000000}"/>
  <bookViews>
    <workbookView xWindow="-120" yWindow="-16320" windowWidth="28080" windowHeight="16440" xr2:uid="{D0825009-D083-460E-AD4F-E3911D9F44A2}"/>
  </bookViews>
  <sheets>
    <sheet name="効果量算出" sheetId="2" r:id="rId1"/>
    <sheet name="算出根拠" sheetId="1" r:id="rId2"/>
    <sheet name="記載例目次" sheetId="4" r:id="rId3"/>
    <sheet name="例①" sheetId="8" r:id="rId4"/>
    <sheet name="例②" sheetId="9" r:id="rId5"/>
    <sheet name="例③" sheetId="10" r:id="rId6"/>
    <sheet name="例④" sheetId="11" r:id="rId7"/>
    <sheet name="例⑤" sheetId="12" r:id="rId8"/>
    <sheet name="例⑥" sheetId="14" r:id="rId9"/>
    <sheet name="例⑦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2" i="14" l="1"/>
  <c r="W43" i="14" s="1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F43" i="14" s="1"/>
  <c r="G33" i="14"/>
  <c r="G31" i="14"/>
  <c r="G27" i="14"/>
  <c r="G25" i="14"/>
  <c r="F35" i="14" s="1"/>
  <c r="W43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G43" i="13" s="1"/>
  <c r="F42" i="13"/>
  <c r="F43" i="13" s="1"/>
  <c r="G33" i="13"/>
  <c r="G31" i="13"/>
  <c r="G27" i="13"/>
  <c r="G25" i="13"/>
  <c r="F35" i="13" s="1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G43" i="12" s="1"/>
  <c r="F42" i="12"/>
  <c r="F43" i="12" s="1"/>
  <c r="G33" i="12"/>
  <c r="G31" i="12"/>
  <c r="G27" i="12"/>
  <c r="G25" i="12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G43" i="11" s="1"/>
  <c r="F42" i="11"/>
  <c r="F43" i="11" s="1"/>
  <c r="G33" i="11"/>
  <c r="G31" i="11"/>
  <c r="G27" i="11"/>
  <c r="G25" i="11"/>
  <c r="F16" i="14" l="1"/>
  <c r="G43" i="14"/>
  <c r="H43" i="14"/>
  <c r="I43" i="14" s="1"/>
  <c r="J43" i="14" s="1"/>
  <c r="K43" i="14" s="1"/>
  <c r="L43" i="14" s="1"/>
  <c r="M43" i="14" s="1"/>
  <c r="N43" i="14" s="1"/>
  <c r="O43" i="14" s="1"/>
  <c r="P43" i="14" s="1"/>
  <c r="Q43" i="14" s="1"/>
  <c r="R43" i="14" s="1"/>
  <c r="S43" i="14" s="1"/>
  <c r="T43" i="14" s="1"/>
  <c r="U43" i="14" s="1"/>
  <c r="V43" i="14" s="1"/>
  <c r="H43" i="13"/>
  <c r="J43" i="13"/>
  <c r="I43" i="13"/>
  <c r="K43" i="13"/>
  <c r="L43" i="13" s="1"/>
  <c r="M43" i="13" s="1"/>
  <c r="N43" i="13" s="1"/>
  <c r="O43" i="13" s="1"/>
  <c r="P43" i="13" s="1"/>
  <c r="Q43" i="13" s="1"/>
  <c r="R43" i="13" s="1"/>
  <c r="S43" i="13" s="1"/>
  <c r="T43" i="13" s="1"/>
  <c r="U43" i="13" s="1"/>
  <c r="V43" i="13" s="1"/>
  <c r="F16" i="13" s="1"/>
  <c r="F35" i="12"/>
  <c r="H43" i="12"/>
  <c r="I43" i="12" s="1"/>
  <c r="J43" i="12" s="1"/>
  <c r="K43" i="12" s="1"/>
  <c r="L43" i="12" s="1"/>
  <c r="M43" i="12" s="1"/>
  <c r="N43" i="12" s="1"/>
  <c r="O43" i="12" s="1"/>
  <c r="P43" i="12" s="1"/>
  <c r="Q43" i="12" s="1"/>
  <c r="R43" i="12" s="1"/>
  <c r="S43" i="12" s="1"/>
  <c r="T43" i="12" s="1"/>
  <c r="U43" i="12" s="1"/>
  <c r="V43" i="12" s="1"/>
  <c r="W43" i="12" s="1"/>
  <c r="F16" i="12" s="1"/>
  <c r="F35" i="11"/>
  <c r="H43" i="11"/>
  <c r="I43" i="11" s="1"/>
  <c r="J43" i="11" s="1"/>
  <c r="K43" i="11" s="1"/>
  <c r="L43" i="11" s="1"/>
  <c r="M43" i="11" s="1"/>
  <c r="N43" i="11" s="1"/>
  <c r="O43" i="11" s="1"/>
  <c r="P43" i="11" s="1"/>
  <c r="Q43" i="11" s="1"/>
  <c r="R43" i="11" s="1"/>
  <c r="S43" i="11" s="1"/>
  <c r="T43" i="11" s="1"/>
  <c r="U43" i="11" s="1"/>
  <c r="V43" i="11" s="1"/>
  <c r="W43" i="11" s="1"/>
  <c r="F30" i="10"/>
  <c r="F24" i="10"/>
  <c r="F16" i="11" l="1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G43" i="10" s="1"/>
  <c r="F42" i="10"/>
  <c r="F43" i="10" s="1"/>
  <c r="W42" i="10"/>
  <c r="G33" i="10"/>
  <c r="G31" i="10"/>
  <c r="G27" i="10"/>
  <c r="G25" i="10"/>
  <c r="W39" i="9"/>
  <c r="F35" i="10" l="1"/>
  <c r="H43" i="10"/>
  <c r="I43" i="10" s="1"/>
  <c r="J43" i="10" s="1"/>
  <c r="K43" i="10" s="1"/>
  <c r="L43" i="10" s="1"/>
  <c r="M43" i="10" s="1"/>
  <c r="N43" i="10" s="1"/>
  <c r="O43" i="10" s="1"/>
  <c r="P43" i="10" s="1"/>
  <c r="Q43" i="10" s="1"/>
  <c r="R43" i="10" s="1"/>
  <c r="S43" i="10" s="1"/>
  <c r="T43" i="10" s="1"/>
  <c r="U43" i="10" s="1"/>
  <c r="V43" i="10" s="1"/>
  <c r="W43" i="10" s="1"/>
  <c r="W42" i="9"/>
  <c r="F26" i="9"/>
  <c r="G27" i="9" s="1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G43" i="9" s="1"/>
  <c r="F42" i="9"/>
  <c r="F43" i="9" s="1"/>
  <c r="G33" i="9"/>
  <c r="G31" i="9"/>
  <c r="G25" i="9"/>
  <c r="F30" i="8"/>
  <c r="G31" i="8" s="1"/>
  <c r="F24" i="8"/>
  <c r="G25" i="8" s="1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G43" i="8" s="1"/>
  <c r="F42" i="8"/>
  <c r="F43" i="8" s="1"/>
  <c r="G33" i="8"/>
  <c r="G27" i="8"/>
  <c r="F16" i="10" l="1"/>
  <c r="F35" i="9"/>
  <c r="H43" i="9"/>
  <c r="I43" i="9" s="1"/>
  <c r="J43" i="9" s="1"/>
  <c r="K43" i="9" s="1"/>
  <c r="L43" i="9" s="1"/>
  <c r="M43" i="9" s="1"/>
  <c r="N43" i="9" s="1"/>
  <c r="O43" i="9" s="1"/>
  <c r="P43" i="9" s="1"/>
  <c r="Q43" i="9" s="1"/>
  <c r="R43" i="9" s="1"/>
  <c r="S43" i="9" s="1"/>
  <c r="T43" i="9" s="1"/>
  <c r="U43" i="9" s="1"/>
  <c r="V43" i="9" s="1"/>
  <c r="W43" i="9" s="1"/>
  <c r="F35" i="8"/>
  <c r="H43" i="8"/>
  <c r="I43" i="8"/>
  <c r="J43" i="8" s="1"/>
  <c r="K43" i="8" s="1"/>
  <c r="L43" i="8" s="1"/>
  <c r="M43" i="8" s="1"/>
  <c r="N43" i="8" s="1"/>
  <c r="O43" i="8" s="1"/>
  <c r="P43" i="8" s="1"/>
  <c r="Q43" i="8" s="1"/>
  <c r="R43" i="8" s="1"/>
  <c r="S43" i="8" s="1"/>
  <c r="T43" i="8" s="1"/>
  <c r="U43" i="8" s="1"/>
  <c r="V43" i="8" s="1"/>
  <c r="W43" i="8" s="1"/>
  <c r="F16" i="8" s="1"/>
  <c r="F16" i="9" l="1"/>
  <c r="F35" i="2"/>
  <c r="G31" i="2" l="1"/>
  <c r="G25" i="2"/>
  <c r="G33" i="2" l="1"/>
  <c r="G27" i="2" l="1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F42" i="2"/>
  <c r="F43" i="2" s="1"/>
  <c r="G43" i="2" l="1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F16" i="2" s="1"/>
</calcChain>
</file>

<file path=xl/sharedStrings.xml><?xml version="1.0" encoding="utf-8"?>
<sst xmlns="http://schemas.openxmlformats.org/spreadsheetml/2006/main" count="394" uniqueCount="58">
  <si>
    <t>2040年度の省エネルギー効果量</t>
    <rPh sb="4" eb="6">
      <t>ネンド</t>
    </rPh>
    <rPh sb="7" eb="8">
      <t>ショウ</t>
    </rPh>
    <rPh sb="13" eb="16">
      <t>コウカリョウ</t>
    </rPh>
    <phoneticPr fontId="2"/>
  </si>
  <si>
    <t>国内での生産量</t>
    <rPh sb="0" eb="2">
      <t>コクナイ</t>
    </rPh>
    <rPh sb="4" eb="7">
      <t>セイサンリョウ</t>
    </rPh>
    <phoneticPr fontId="2"/>
  </si>
  <si>
    <t>シェア・寄与率（％）</t>
    <rPh sb="4" eb="7">
      <t>キヨリツ</t>
    </rPh>
    <phoneticPr fontId="2"/>
  </si>
  <si>
    <t>寿命等による廃棄量</t>
    <rPh sb="0" eb="3">
      <t>ジュミョウナド</t>
    </rPh>
    <rPh sb="6" eb="9">
      <t>ハイキリョウ</t>
    </rPh>
    <phoneticPr fontId="2"/>
  </si>
  <si>
    <t>本開発の生産量</t>
    <rPh sb="0" eb="1">
      <t>ホン</t>
    </rPh>
    <rPh sb="1" eb="3">
      <t>カイハツ</t>
    </rPh>
    <rPh sb="4" eb="7">
      <t>セイサンリョウ</t>
    </rPh>
    <phoneticPr fontId="2"/>
  </si>
  <si>
    <t>年度</t>
    <rPh sb="0" eb="2">
      <t>ネンド</t>
    </rPh>
    <phoneticPr fontId="2"/>
  </si>
  <si>
    <t>累計（ストック）量</t>
    <rPh sb="0" eb="2">
      <t>ルイケイ</t>
    </rPh>
    <rPh sb="8" eb="9">
      <t>リョウ</t>
    </rPh>
    <phoneticPr fontId="2"/>
  </si>
  <si>
    <t>指標Ａ×指標Ｂ＝</t>
    <rPh sb="0" eb="2">
      <t>シヒョウ</t>
    </rPh>
    <rPh sb="4" eb="6">
      <t>シヒョウ</t>
    </rPh>
    <phoneticPr fontId="2"/>
  </si>
  <si>
    <t>万kL/年</t>
    <rPh sb="0" eb="1">
      <t>マン</t>
    </rPh>
    <rPh sb="4" eb="5">
      <t>ネン</t>
    </rPh>
    <phoneticPr fontId="2"/>
  </si>
  <si>
    <t>定数</t>
    <rPh sb="0" eb="2">
      <t>テイスウ</t>
    </rPh>
    <phoneticPr fontId="2"/>
  </si>
  <si>
    <t>・電力受電端発熱量</t>
    <rPh sb="1" eb="9">
      <t>デンリョクジュデンタンハツネツリョウ</t>
    </rPh>
    <phoneticPr fontId="2"/>
  </si>
  <si>
    <t>・原油への換算</t>
    <rPh sb="1" eb="3">
      <t>ゲンユ</t>
    </rPh>
    <rPh sb="5" eb="7">
      <t>カンサン</t>
    </rPh>
    <phoneticPr fontId="2"/>
  </si>
  <si>
    <t>・電力消費時発生熱量</t>
    <rPh sb="1" eb="3">
      <t>デンリョク</t>
    </rPh>
    <rPh sb="3" eb="5">
      <t>ショウヒ</t>
    </rPh>
    <rPh sb="5" eb="6">
      <t>ジ</t>
    </rPh>
    <rPh sb="6" eb="8">
      <t>ハッセイ</t>
    </rPh>
    <rPh sb="8" eb="10">
      <t>ネツリョウ</t>
    </rPh>
    <rPh sb="9" eb="10">
      <t>リョウ</t>
    </rPh>
    <phoneticPr fontId="2"/>
  </si>
  <si>
    <t>3.600MJ/kWh</t>
    <phoneticPr fontId="2"/>
  </si>
  <si>
    <r>
      <t>2.58×10</t>
    </r>
    <r>
      <rPr>
        <vertAlign val="superscript"/>
        <sz val="11"/>
        <color theme="1"/>
        <rFont val="游ゴシック"/>
        <family val="3"/>
        <charset val="128"/>
        <scheme val="minor"/>
      </rPr>
      <t>-5</t>
    </r>
    <r>
      <rPr>
        <sz val="11"/>
        <color theme="1"/>
        <rFont val="游ゴシック"/>
        <family val="2"/>
        <charset val="128"/>
        <scheme val="minor"/>
      </rPr>
      <t>kL/MJ</t>
    </r>
    <phoneticPr fontId="2"/>
  </si>
  <si>
    <t>MJ</t>
    <phoneticPr fontId="2"/>
  </si>
  <si>
    <t>kL/個/年</t>
    <rPh sb="3" eb="4">
      <t>コ</t>
    </rPh>
    <rPh sb="5" eb="6">
      <t>ネン</t>
    </rPh>
    <phoneticPr fontId="2"/>
  </si>
  <si>
    <t>①</t>
    <phoneticPr fontId="2"/>
  </si>
  <si>
    <t>②</t>
    <phoneticPr fontId="2"/>
  </si>
  <si>
    <t>①ー②</t>
    <phoneticPr fontId="2"/>
  </si>
  <si>
    <t>指標A及び指標Bの算出根拠をわかりやすく記述してください。</t>
    <rPh sb="0" eb="2">
      <t>シヒョウ</t>
    </rPh>
    <rPh sb="3" eb="4">
      <t>オヨ</t>
    </rPh>
    <rPh sb="5" eb="7">
      <t>シヒョウ</t>
    </rPh>
    <rPh sb="9" eb="11">
      <t>サンシュツ</t>
    </rPh>
    <rPh sb="11" eb="13">
      <t>コンキョ</t>
    </rPh>
    <rPh sb="20" eb="22">
      <t>キジュツ</t>
    </rPh>
    <phoneticPr fontId="2"/>
  </si>
  <si>
    <t>指標A：</t>
    <rPh sb="0" eb="2">
      <t>シヒョウ</t>
    </rPh>
    <phoneticPr fontId="2"/>
  </si>
  <si>
    <t>★指標A（単位あたりの省エネルギー）</t>
    <rPh sb="1" eb="3">
      <t>シヒョウ</t>
    </rPh>
    <rPh sb="5" eb="7">
      <t>タンイ</t>
    </rPh>
    <rPh sb="11" eb="12">
      <t>ショウ</t>
    </rPh>
    <phoneticPr fontId="2"/>
  </si>
  <si>
    <t>★指標B（2040年のストック量）</t>
    <rPh sb="1" eb="3">
      <t>シヒョ</t>
    </rPh>
    <rPh sb="9" eb="10">
      <t>ネン</t>
    </rPh>
    <rPh sb="15" eb="16">
      <t>リョウ</t>
    </rPh>
    <phoneticPr fontId="2"/>
  </si>
  <si>
    <t>使用方法</t>
    <rPh sb="0" eb="2">
      <t>シヨウ</t>
    </rPh>
    <rPh sb="2" eb="4">
      <t>ホウホウ</t>
    </rPh>
    <phoneticPr fontId="2"/>
  </si>
  <si>
    <t>(1)従来技術での1単位1年あたりのエネルギー消費量から原油へ換算</t>
    <rPh sb="3" eb="5">
      <t>ジュウライ</t>
    </rPh>
    <rPh sb="5" eb="7">
      <t>ギジュツ</t>
    </rPh>
    <rPh sb="10" eb="12">
      <t>タンイ</t>
    </rPh>
    <rPh sb="13" eb="14">
      <t>ネン</t>
    </rPh>
    <rPh sb="23" eb="26">
      <t>ショウヒリョウ</t>
    </rPh>
    <rPh sb="28" eb="30">
      <t>ゲンユ</t>
    </rPh>
    <rPh sb="31" eb="33">
      <t>カンサン</t>
    </rPh>
    <phoneticPr fontId="2"/>
  </si>
  <si>
    <t>(2)今回の開発技術での1単位1年あたりのエネルギー消費量から原油へ換算</t>
    <rPh sb="3" eb="5">
      <t>コンカイ</t>
    </rPh>
    <rPh sb="6" eb="8">
      <t>カイハツ</t>
    </rPh>
    <rPh sb="8" eb="10">
      <t>ギジュツ</t>
    </rPh>
    <rPh sb="13" eb="15">
      <t>タンイ</t>
    </rPh>
    <rPh sb="16" eb="17">
      <t>ネン</t>
    </rPh>
    <rPh sb="26" eb="29">
      <t>ショウヒリョウ</t>
    </rPh>
    <rPh sb="31" eb="33">
      <t>ゲンユ</t>
    </rPh>
    <rPh sb="34" eb="36">
      <t>カンサン</t>
    </rPh>
    <phoneticPr fontId="2"/>
  </si>
  <si>
    <t>←シェア・寄与率を入力しないと、計算されません。</t>
    <rPh sb="5" eb="8">
      <t>キヨリツ</t>
    </rPh>
    <rPh sb="9" eb="11">
      <t>ニュウリョク</t>
    </rPh>
    <rPh sb="16" eb="18">
      <t>ケイサン</t>
    </rPh>
    <phoneticPr fontId="2"/>
  </si>
  <si>
    <t>9.370MJ/kWh</t>
    <phoneticPr fontId="2"/>
  </si>
  <si>
    <t>kWh</t>
    <phoneticPr fontId="2"/>
  </si>
  <si>
    <r>
      <t>　このファイルは、「脱炭素社会実現に向けた省エネルギー技術の研究開発・社会実装促進プログラム」の省エネルギー効果量算出にあたり、算出方法や考え方が適切かを確認させていただくものです。
　省エネルギー効果量を求める方法は、他にもあります。その場合は、アレンジしてください。
　提出は必須ではありませんが、内容不備による修正軽減（ファイルのやり取り）等を図ることができます。
　</t>
    </r>
    <r>
      <rPr>
        <u/>
        <sz val="11"/>
        <color rgb="FFFF0000"/>
        <rFont val="游ゴシック"/>
        <family val="3"/>
        <charset val="128"/>
        <scheme val="minor"/>
      </rPr>
      <t>締切り間際は、他の提案の処理もあることから、返送に時間がかかる恐れがあります。早めの提出をお願いします。</t>
    </r>
    <rPh sb="10" eb="46">
      <t>ダ</t>
    </rPh>
    <rPh sb="48" eb="49">
      <t>ショウ</t>
    </rPh>
    <rPh sb="54" eb="57">
      <t>コウカリョウ</t>
    </rPh>
    <rPh sb="57" eb="59">
      <t>サンシュツ</t>
    </rPh>
    <rPh sb="64" eb="66">
      <t>サンシュツ</t>
    </rPh>
    <rPh sb="66" eb="68">
      <t>ホウホウ</t>
    </rPh>
    <rPh sb="69" eb="70">
      <t>カンガ</t>
    </rPh>
    <rPh sb="71" eb="72">
      <t>カタ</t>
    </rPh>
    <rPh sb="73" eb="75">
      <t>テキセツ</t>
    </rPh>
    <rPh sb="77" eb="79">
      <t>カクニン</t>
    </rPh>
    <rPh sb="93" eb="94">
      <t>ショウ</t>
    </rPh>
    <rPh sb="99" eb="102">
      <t>コウカリョウ</t>
    </rPh>
    <rPh sb="103" eb="104">
      <t>モト</t>
    </rPh>
    <rPh sb="106" eb="108">
      <t>ホウホウ</t>
    </rPh>
    <rPh sb="110" eb="111">
      <t>ホカ</t>
    </rPh>
    <rPh sb="120" eb="122">
      <t>バアイ</t>
    </rPh>
    <rPh sb="137" eb="139">
      <t>テイシュツ</t>
    </rPh>
    <rPh sb="140" eb="142">
      <t>ヒッス</t>
    </rPh>
    <rPh sb="151" eb="153">
      <t>ナイヨウ</t>
    </rPh>
    <rPh sb="153" eb="155">
      <t>フビ</t>
    </rPh>
    <rPh sb="160" eb="162">
      <t>ケイゲン</t>
    </rPh>
    <rPh sb="170" eb="171">
      <t>ト</t>
    </rPh>
    <rPh sb="173" eb="174">
      <t>ナド</t>
    </rPh>
    <rPh sb="175" eb="176">
      <t>ハカ</t>
    </rPh>
    <rPh sb="187" eb="189">
      <t>シメキ</t>
    </rPh>
    <rPh sb="190" eb="192">
      <t>マギワ</t>
    </rPh>
    <rPh sb="194" eb="195">
      <t>ホカ</t>
    </rPh>
    <rPh sb="196" eb="198">
      <t>テイアン</t>
    </rPh>
    <rPh sb="199" eb="201">
      <t>ショリ</t>
    </rPh>
    <rPh sb="209" eb="211">
      <t>ヘンソウ</t>
    </rPh>
    <rPh sb="212" eb="214">
      <t>ジカン</t>
    </rPh>
    <rPh sb="218" eb="219">
      <t>オソ</t>
    </rPh>
    <rPh sb="226" eb="227">
      <t>ハヤ</t>
    </rPh>
    <rPh sb="229" eb="231">
      <t>テイシュツ</t>
    </rPh>
    <rPh sb="233" eb="234">
      <t>ネガ</t>
    </rPh>
    <phoneticPr fontId="2"/>
  </si>
  <si>
    <t>　１．「算出根拠」のシートに、従来技術及び今回の開発技術での１単位あたりのエネルギー消費量を求める。</t>
    <rPh sb="4" eb="6">
      <t>サンシュツ</t>
    </rPh>
    <rPh sb="6" eb="8">
      <t>コンキョ</t>
    </rPh>
    <rPh sb="15" eb="17">
      <t>ジュウライ</t>
    </rPh>
    <rPh sb="17" eb="19">
      <t>ギジュツ</t>
    </rPh>
    <rPh sb="19" eb="20">
      <t>オヨ</t>
    </rPh>
    <rPh sb="21" eb="23">
      <t>コンカイ</t>
    </rPh>
    <rPh sb="24" eb="26">
      <t>カイハツ</t>
    </rPh>
    <rPh sb="26" eb="28">
      <t>ギジュツ</t>
    </rPh>
    <rPh sb="31" eb="33">
      <t>タンイ</t>
    </rPh>
    <rPh sb="42" eb="45">
      <t>ショウヒリョウ</t>
    </rPh>
    <rPh sb="46" eb="47">
      <t>モト</t>
    </rPh>
    <phoneticPr fontId="2"/>
  </si>
  <si>
    <t>　２．「効果量算出」のシートに、従来及び今回のエネルギー消費量を入力する。</t>
    <rPh sb="4" eb="7">
      <t>コウカリョウ</t>
    </rPh>
    <rPh sb="7" eb="9">
      <t>サンシュツ</t>
    </rPh>
    <rPh sb="16" eb="17">
      <t>キ</t>
    </rPh>
    <rPh sb="17" eb="18">
      <t>オヨ</t>
    </rPh>
    <rPh sb="19" eb="21">
      <t>コンカイ</t>
    </rPh>
    <rPh sb="27" eb="30">
      <t>ショウヒリョウ</t>
    </rPh>
    <rPh sb="32" eb="34">
      <t>ニュウリョク</t>
    </rPh>
    <phoneticPr fontId="2"/>
  </si>
  <si>
    <t>・消費電力：</t>
    <rPh sb="1" eb="3">
      <t>ショウヒ</t>
    </rPh>
    <rPh sb="3" eb="5">
      <t>デンリョク</t>
    </rPh>
    <phoneticPr fontId="2"/>
  </si>
  <si>
    <t>　３．指標Bの赤枠に、各年度の国内での生産量、シェア・寄与率、廃棄量の予測値を入力する。</t>
    <rPh sb="3" eb="5">
      <t>シヒョウ</t>
    </rPh>
    <rPh sb="7" eb="8">
      <t>アカ</t>
    </rPh>
    <rPh sb="8" eb="9">
      <t>ワク</t>
    </rPh>
    <rPh sb="11" eb="14">
      <t>カクネンド</t>
    </rPh>
    <rPh sb="15" eb="17">
      <t>コクナイ</t>
    </rPh>
    <rPh sb="19" eb="22">
      <t>セイサンリョウ</t>
    </rPh>
    <rPh sb="27" eb="30">
      <t>キヨリツ</t>
    </rPh>
    <rPh sb="31" eb="34">
      <t>ハイキリョウ</t>
    </rPh>
    <rPh sb="35" eb="38">
      <t>ヨソクチ</t>
    </rPh>
    <rPh sb="39" eb="41">
      <t>ニュウリョク</t>
    </rPh>
    <phoneticPr fontId="2"/>
  </si>
  <si>
    <r>
      <t>　４．</t>
    </r>
    <r>
      <rPr>
        <sz val="11"/>
        <rFont val="游ゴシック"/>
        <family val="3"/>
        <charset val="128"/>
        <scheme val="minor"/>
      </rPr>
      <t>緑枠が、2</t>
    </r>
    <r>
      <rPr>
        <sz val="11"/>
        <color theme="1"/>
        <rFont val="游ゴシック"/>
        <family val="2"/>
        <charset val="128"/>
        <scheme val="minor"/>
      </rPr>
      <t>040年度の省エネルギー効果量になります。</t>
    </r>
    <rPh sb="3" eb="4">
      <t>ミドリ</t>
    </rPh>
    <rPh sb="4" eb="5">
      <t>ワク</t>
    </rPh>
    <rPh sb="11" eb="13">
      <t>ネンド</t>
    </rPh>
    <rPh sb="14" eb="15">
      <t>ショウ</t>
    </rPh>
    <rPh sb="20" eb="23">
      <t>コウカリョウ</t>
    </rPh>
    <phoneticPr fontId="2"/>
  </si>
  <si>
    <t>・エネルギー消費量：</t>
    <rPh sb="6" eb="9">
      <t>ショウヒリョウ</t>
    </rPh>
    <phoneticPr fontId="2"/>
  </si>
  <si>
    <t>シート番号</t>
    <rPh sb="3" eb="5">
      <t>バンゴウ</t>
    </rPh>
    <phoneticPr fontId="2"/>
  </si>
  <si>
    <t>③</t>
    <phoneticPr fontId="2"/>
  </si>
  <si>
    <t>④</t>
    <phoneticPr fontId="2"/>
  </si>
  <si>
    <t>以降のシートは、代表的な記載例をまとめたものになりますので、ご参考ください。</t>
    <rPh sb="0" eb="2">
      <t>イコウ</t>
    </rPh>
    <rPh sb="8" eb="11">
      <t>ダイヒョウテキ</t>
    </rPh>
    <rPh sb="12" eb="14">
      <t>キサイ</t>
    </rPh>
    <rPh sb="14" eb="15">
      <t>レイ</t>
    </rPh>
    <rPh sb="31" eb="33">
      <t>サンコウ</t>
    </rPh>
    <phoneticPr fontId="2"/>
  </si>
  <si>
    <t>分野</t>
    <rPh sb="0" eb="2">
      <t>ブンヤ</t>
    </rPh>
    <phoneticPr fontId="2"/>
  </si>
  <si>
    <t>技術開発例</t>
    <rPh sb="0" eb="2">
      <t>ギジュツ</t>
    </rPh>
    <rPh sb="2" eb="4">
      <t>カイハツ</t>
    </rPh>
    <rPh sb="4" eb="5">
      <t>レイ</t>
    </rPh>
    <phoneticPr fontId="2"/>
  </si>
  <si>
    <t xml:space="preserve">高機能接合剤の開発による電子部品熱処理工程の省エネルギー </t>
    <phoneticPr fontId="2"/>
  </si>
  <si>
    <t>産業</t>
    <rPh sb="0" eb="2">
      <t>サンギョウ</t>
    </rPh>
    <phoneticPr fontId="2"/>
  </si>
  <si>
    <t>基礎化学品Aのバイオプロセス生産による省エネルギー</t>
    <phoneticPr fontId="2"/>
  </si>
  <si>
    <t>エネルギー</t>
    <phoneticPr fontId="2"/>
  </si>
  <si>
    <t>発電機の送電端効率の改善</t>
    <rPh sb="0" eb="3">
      <t>ハツデンキ</t>
    </rPh>
    <rPh sb="4" eb="6">
      <t>ソウデン</t>
    </rPh>
    <rPh sb="6" eb="7">
      <t>ハシ</t>
    </rPh>
    <rPh sb="7" eb="9">
      <t>コウリツ</t>
    </rPh>
    <rPh sb="10" eb="12">
      <t>カイゼン</t>
    </rPh>
    <phoneticPr fontId="2"/>
  </si>
  <si>
    <t>自動車の軽量化に資する技術開発</t>
    <phoneticPr fontId="2"/>
  </si>
  <si>
    <t>運輸</t>
    <rPh sb="0" eb="2">
      <t>ウンユ</t>
    </rPh>
    <phoneticPr fontId="2"/>
  </si>
  <si>
    <t>⑤</t>
    <phoneticPr fontId="2"/>
  </si>
  <si>
    <t>高効率ガソリンエンジンの開発</t>
    <phoneticPr fontId="2"/>
  </si>
  <si>
    <t>大型有機ELテレビの技術開発</t>
    <phoneticPr fontId="2"/>
  </si>
  <si>
    <t>商業施設の空調制御技術の開発</t>
    <phoneticPr fontId="2"/>
  </si>
  <si>
    <t>⑥</t>
    <phoneticPr fontId="2"/>
  </si>
  <si>
    <t>⑦</t>
    <phoneticPr fontId="2"/>
  </si>
  <si>
    <t>電気電子</t>
    <rPh sb="0" eb="2">
      <t>デンキ</t>
    </rPh>
    <rPh sb="2" eb="4">
      <t>デンシ</t>
    </rPh>
    <phoneticPr fontId="2"/>
  </si>
  <si>
    <t>空調</t>
    <rPh sb="0" eb="2">
      <t>クウチョウ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</si>
</sst>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center"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38" fontId="0" fillId="0" borderId="5" xfId="1" applyFont="1" applyBorder="1">
      <alignment vertical="center"/>
    </xf>
    <xf numFmtId="38" fontId="0" fillId="0" borderId="5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2" fontId="0" fillId="2" borderId="20" xfId="0" applyNumberFormat="1" applyFill="1" applyBorder="1" applyAlignment="1">
      <alignment horizontal="right" vertical="center"/>
    </xf>
    <xf numFmtId="2" fontId="0" fillId="2" borderId="19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0" fontId="0" fillId="0" borderId="6" xfId="1" applyNumberFormat="1" applyFont="1" applyFill="1" applyBorder="1" applyAlignment="1">
      <alignment horizontal="right" vertical="center"/>
    </xf>
    <xf numFmtId="40" fontId="0" fillId="0" borderId="7" xfId="1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17</xdr:row>
      <xdr:rowOff>19050</xdr:rowOff>
    </xdr:from>
    <xdr:to>
      <xdr:col>20</xdr:col>
      <xdr:colOff>342900</xdr:colOff>
      <xdr:row>34</xdr:row>
      <xdr:rowOff>19050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0F11A2C-D9FB-47ED-8E13-AAFC4949E44C}"/>
            </a:ext>
          </a:extLst>
        </xdr:cNvPr>
        <xdr:cNvSpPr/>
      </xdr:nvSpPr>
      <xdr:spPr>
        <a:xfrm>
          <a:off x="7334249" y="3924300"/>
          <a:ext cx="7058026" cy="4152900"/>
        </a:xfrm>
        <a:prstGeom prst="roundRect">
          <a:avLst>
            <a:gd name="adj" fmla="val 56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例　高機能接合剤の開発による電子部品熱処理工程の省エネルギー 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指標</a:t>
          </a:r>
          <a:r>
            <a:rPr kumimoji="1" lang="en-US" altLang="ja-JP" sz="1100"/>
            <a:t>A</a:t>
          </a:r>
          <a:r>
            <a:rPr kumimoji="1" lang="ja-JP" altLang="en-US" sz="1100"/>
            <a:t>：単位当たりの省エネルギー効果量 </a:t>
          </a:r>
          <a:endParaRPr kumimoji="1" lang="en-US" altLang="ja-JP" sz="1100"/>
        </a:p>
        <a:p>
          <a:pPr algn="l"/>
          <a:r>
            <a:rPr kumimoji="1" lang="ja-JP" altLang="en-US" sz="1100"/>
            <a:t>・従来法の場合の熱処理炉の消費電力：</a:t>
          </a:r>
          <a:r>
            <a:rPr kumimoji="1" lang="en-US" altLang="ja-JP" sz="1100"/>
            <a:t>200kW</a:t>
          </a:r>
        </a:p>
        <a:p>
          <a:pPr algn="l"/>
          <a:r>
            <a:rPr kumimoji="1" lang="ja-JP" altLang="en-US" sz="1100"/>
            <a:t>・高機能接合剤を用いた場合の熱処理炉の消費電力：</a:t>
          </a:r>
          <a:r>
            <a:rPr kumimoji="1" lang="en-US" altLang="ja-JP" sz="1100"/>
            <a:t>120kW </a:t>
          </a:r>
        </a:p>
        <a:p>
          <a:pPr algn="l"/>
          <a:r>
            <a:rPr kumimoji="1" lang="ja-JP" altLang="en-US" sz="1100"/>
            <a:t>　　加熱保持温度を下げる／熱処理時間を短縮する ・熱処理炉の年間稼働時間；</a:t>
          </a:r>
          <a:r>
            <a:rPr kumimoji="1" lang="en-US" altLang="ja-JP" sz="1100"/>
            <a:t>8640h</a:t>
          </a:r>
          <a:r>
            <a:rPr kumimoji="1" lang="ja-JP" altLang="en-US" sz="1100"/>
            <a:t>（＝</a:t>
          </a:r>
          <a:r>
            <a:rPr kumimoji="1" lang="en-US" altLang="ja-JP" sz="1100"/>
            <a:t>24h×360</a:t>
          </a:r>
          <a:r>
            <a:rPr kumimoji="1" lang="ja-JP" altLang="en-US" sz="1100"/>
            <a:t>日） </a:t>
          </a:r>
          <a:endParaRPr kumimoji="1" lang="en-US" altLang="ja-JP" sz="1100"/>
        </a:p>
        <a:p>
          <a:pPr algn="l"/>
          <a:r>
            <a:rPr kumimoji="1" lang="ja-JP" altLang="en-US" sz="1100"/>
            <a:t>　　受電端発熱量：</a:t>
          </a:r>
          <a:r>
            <a:rPr kumimoji="1" lang="en-US" altLang="ja-JP" sz="1100"/>
            <a:t>9.370 MJ</a:t>
          </a:r>
          <a:r>
            <a:rPr kumimoji="1" lang="ja-JP" altLang="en-US" sz="1100"/>
            <a:t>／</a:t>
          </a:r>
          <a:r>
            <a:rPr kumimoji="1" lang="en-US" altLang="ja-JP" sz="1100"/>
            <a:t>kWh </a:t>
          </a:r>
          <a:r>
            <a:rPr kumimoji="1" lang="ja-JP" altLang="en-US" sz="1100"/>
            <a:t>　　原油換算　　：</a:t>
          </a:r>
          <a:r>
            <a:rPr kumimoji="1" lang="en-US" altLang="ja-JP" sz="1100"/>
            <a:t>2.58×10-5KL/MJ </a:t>
          </a:r>
        </a:p>
        <a:p>
          <a:pPr algn="l"/>
          <a:r>
            <a:rPr kumimoji="1" lang="ja-JP" altLang="en-US" sz="1100"/>
            <a:t>　　　→</a:t>
          </a:r>
          <a:r>
            <a:rPr kumimoji="1" lang="en-US" altLang="ja-JP" sz="1100"/>
            <a:t>200kW×8640h×9.370MJ/kWh×2.58E-5kL/MJ</a:t>
          </a:r>
          <a:r>
            <a:rPr kumimoji="1" lang="ja-JP" altLang="en-US" sz="1100"/>
            <a:t>＝</a:t>
          </a:r>
          <a:r>
            <a:rPr kumimoji="1" lang="en-US" altLang="ja-JP" sz="1100"/>
            <a:t>417.7kL/</a:t>
          </a:r>
          <a:r>
            <a:rPr kumimoji="1" lang="ja-JP" altLang="en-US" sz="1100"/>
            <a:t>台・年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120kW×8640h×9.370MJ/kWh×2.58E-5kL/MJ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250.6kL/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台・年</a:t>
          </a:r>
          <a:endParaRPr kumimoji="1" lang="en-US" altLang="ja-JP" sz="1100"/>
        </a:p>
        <a:p>
          <a:pPr algn="l"/>
          <a:r>
            <a:rPr kumimoji="1" lang="ja-JP" altLang="en-US" sz="1100"/>
            <a:t> 指標</a:t>
          </a:r>
          <a:r>
            <a:rPr kumimoji="1" lang="en-US" altLang="ja-JP" sz="1100"/>
            <a:t>B</a:t>
          </a:r>
          <a:r>
            <a:rPr kumimoji="1" lang="ja-JP" altLang="en-US" sz="1100"/>
            <a:t>：</a:t>
          </a:r>
          <a:r>
            <a:rPr kumimoji="1" lang="en-US" altLang="ja-JP" sz="1100"/>
            <a:t>2040</a:t>
          </a:r>
          <a:r>
            <a:rPr kumimoji="1" lang="ja-JP" altLang="en-US" sz="1100"/>
            <a:t>年時点の市場導入（普及）量</a:t>
          </a:r>
          <a:endParaRPr kumimoji="1" lang="en-US" altLang="ja-JP" sz="1100"/>
        </a:p>
        <a:p>
          <a:pPr algn="l"/>
          <a:r>
            <a:rPr kumimoji="1" lang="ja-JP" altLang="en-US" sz="1100"/>
            <a:t> 　</a:t>
          </a:r>
          <a:r>
            <a:rPr kumimoji="1" lang="en-US" altLang="ja-JP" sz="1100"/>
            <a:t>2040</a:t>
          </a:r>
          <a:r>
            <a:rPr kumimoji="1" lang="ja-JP" altLang="en-US" sz="1100"/>
            <a:t>年の市場ストック量 </a:t>
          </a:r>
          <a:endParaRPr kumimoji="1" lang="en-US" altLang="ja-JP" sz="1100"/>
        </a:p>
        <a:p>
          <a:pPr algn="l"/>
          <a:r>
            <a:rPr kumimoji="1" lang="ja-JP" altLang="en-US" sz="1100"/>
            <a:t>　　国内対象加熱炉台数</a:t>
          </a:r>
          <a:r>
            <a:rPr kumimoji="1" lang="en-US" altLang="ja-JP" sz="1100"/>
            <a:t>1500</a:t>
          </a:r>
          <a:r>
            <a:rPr kumimoji="1" lang="ja-JP" altLang="en-US" sz="1100"/>
            <a:t>台 </a:t>
          </a:r>
          <a:endParaRPr kumimoji="1" lang="en-US" altLang="ja-JP" sz="1100"/>
        </a:p>
        <a:p>
          <a:pPr algn="l"/>
          <a:r>
            <a:rPr kumimoji="1" lang="ja-JP" altLang="en-US" sz="1100"/>
            <a:t>　　社内適用＋社外販売（・標準化）で導入量を拡大する</a:t>
          </a:r>
          <a:endParaRPr kumimoji="1" lang="en-US" altLang="ja-JP" sz="1100"/>
        </a:p>
        <a:p>
          <a:pPr algn="l"/>
          <a:r>
            <a:rPr kumimoji="1" lang="ja-JP" altLang="en-US" sz="1100"/>
            <a:t> 　　　→シェア</a:t>
          </a:r>
          <a:r>
            <a:rPr kumimoji="1" lang="en-US" altLang="ja-JP" sz="1100"/>
            <a:t>40%</a:t>
          </a:r>
          <a:r>
            <a:rPr kumimoji="1" lang="ja-JP" altLang="en-US" sz="1100"/>
            <a:t>～</a:t>
          </a:r>
          <a:r>
            <a:rPr kumimoji="1" lang="en-US" altLang="ja-JP" sz="1100"/>
            <a:t>600</a:t>
          </a:r>
          <a:r>
            <a:rPr kumimoji="1" lang="ja-JP" altLang="en-US" sz="1100"/>
            <a:t>台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 省エネルギー効果 　</a:t>
          </a:r>
          <a:r>
            <a:rPr kumimoji="1" lang="en-US" altLang="ja-JP" sz="1100"/>
            <a:t>167.1</a:t>
          </a:r>
          <a:r>
            <a:rPr kumimoji="1" lang="ja-JP" altLang="en-US" sz="1100"/>
            <a:t>ｋ</a:t>
          </a:r>
          <a:r>
            <a:rPr kumimoji="1" lang="en-US" altLang="ja-JP" sz="1100"/>
            <a:t>L/</a:t>
          </a:r>
          <a:r>
            <a:rPr kumimoji="1" lang="ja-JP" altLang="en-US" sz="1100"/>
            <a:t>台・年</a:t>
          </a:r>
          <a:r>
            <a:rPr kumimoji="1" lang="en-US" altLang="ja-JP" sz="1100"/>
            <a:t>×600</a:t>
          </a:r>
          <a:r>
            <a:rPr kumimoji="1" lang="ja-JP" altLang="en-US" sz="1100"/>
            <a:t>台 ＝ </a:t>
          </a:r>
          <a:r>
            <a:rPr kumimoji="1" lang="en-US" altLang="ja-JP" sz="1100"/>
            <a:t>10.0</a:t>
          </a:r>
          <a:r>
            <a:rPr kumimoji="1" lang="ja-JP" altLang="en-US" sz="1100"/>
            <a:t>万ｋ</a:t>
          </a:r>
          <a:r>
            <a:rPr kumimoji="1" lang="en-US" altLang="ja-JP" sz="1100"/>
            <a:t>L/</a:t>
          </a:r>
          <a:r>
            <a:rPr kumimoji="1" lang="ja-JP" altLang="en-US" sz="1100"/>
            <a:t>年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12</xdr:row>
      <xdr:rowOff>228600</xdr:rowOff>
    </xdr:from>
    <xdr:to>
      <xdr:col>20</xdr:col>
      <xdr:colOff>342900</xdr:colOff>
      <xdr:row>34</xdr:row>
      <xdr:rowOff>19050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665FF9B-74AE-431E-A4DC-88FA7473875A}"/>
            </a:ext>
          </a:extLst>
        </xdr:cNvPr>
        <xdr:cNvSpPr/>
      </xdr:nvSpPr>
      <xdr:spPr>
        <a:xfrm>
          <a:off x="7372349" y="2924175"/>
          <a:ext cx="7058026" cy="5153025"/>
        </a:xfrm>
        <a:prstGeom prst="roundRect">
          <a:avLst>
            <a:gd name="adj" fmla="val 56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基礎化学品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のバイオプロセス生産による省エネルギー</a:t>
          </a:r>
          <a:r>
            <a:rPr lang="ja-JP" altLang="en-US"/>
            <a:t> </a:t>
          </a:r>
          <a:endParaRPr lang="en-US" altLang="ja-JP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指標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A: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単位当たりの省エネルギー効果量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・基礎化学品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の従来法による製造エネルギー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原料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M1(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石油化学品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の製造エネルギー　 　　：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100MJ/kg-A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lang="en-US" altLang="ja-JP"/>
            <a:t> </a:t>
          </a: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中間原料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の製造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エネルギー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化学プロセス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20MJ/kg-A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lang="en-US" altLang="ja-JP"/>
            <a:t> </a:t>
          </a: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基礎化学品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の製造エネルギー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化学プロセス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 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2MJ/kg-A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</a:t>
          </a:r>
          <a:r>
            <a:rPr lang="en-US" altLang="ja-JP"/>
            <a:t> </a:t>
          </a: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副生物の分離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蒸留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   　　：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10MJ/kg-A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</a:t>
          </a:r>
          <a:r>
            <a:rPr lang="en-US" altLang="ja-JP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132MJ/kg-A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ja-JP"/>
            <a:t> </a:t>
          </a: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・基礎化学品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のバイオプロセスによる製造エネルギー</a:t>
          </a:r>
          <a:r>
            <a:rPr lang="ja-JP" altLang="en-US"/>
            <a:t> </a:t>
          </a:r>
          <a:endParaRPr lang="en-US" altLang="ja-JP"/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原料糖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バイオマス由来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の製造エネルギー：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30MJ/kg-A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</a:t>
          </a:r>
        </a:p>
        <a:p>
          <a:pPr algn="l"/>
          <a:r>
            <a:rPr lang="en-US" altLang="ja-JP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バイオ変換工程による製造エネルギー　　：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6MJ/kg-A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</a:t>
          </a:r>
          <a:r>
            <a:rPr lang="en-US" altLang="ja-JP"/>
            <a:t> </a:t>
          </a: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濃縮精製工程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蒸留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：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8MJ/kg-A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</a:t>
          </a:r>
          <a:r>
            <a:rPr lang="en-US" altLang="ja-JP"/>
            <a:t> </a:t>
          </a: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濃縮精製工程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膜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：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4MJ/kg-A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</a:t>
          </a:r>
          <a:r>
            <a:rPr lang="en-US" altLang="ja-JP"/>
            <a:t> </a:t>
          </a: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48MJ/kg-A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(10)</a:t>
          </a:r>
          <a:r>
            <a:rPr lang="en-US" altLang="ja-JP"/>
            <a:t> </a:t>
          </a: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・省エネルギー効果量（原油換算：）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(10)  = 84 MJ/kg-A</a:t>
          </a:r>
          <a:r>
            <a:rPr lang="en-US" altLang="ja-JP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原油換算（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2.58×10</a:t>
          </a:r>
          <a:r>
            <a:rPr lang="en-US" altLang="ja-JP" sz="11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-5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kL/MJ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0.00213 kL/kg-A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････指標Ａ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指標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B:2040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年時点の市場導入（普及）量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・国内基礎化学品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の需要量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t/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年の８％に当たる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t/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年をバイオプロセス生産品に置き換える････指標Ｂ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省エネルギー効果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＝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0.00213kL/kg-A×72,000×10</a:t>
          </a:r>
          <a:r>
            <a:rPr lang="en-US" altLang="ja-JP" sz="11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kg-A/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 ＝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万ｋ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L/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95249</xdr:colOff>
      <xdr:row>18</xdr:row>
      <xdr:rowOff>85725</xdr:rowOff>
    </xdr:from>
    <xdr:to>
      <xdr:col>20</xdr:col>
      <xdr:colOff>295275</xdr:colOff>
      <xdr:row>30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8383E06-8262-4A7A-AF23-CE747C9AB1B3}"/>
            </a:ext>
          </a:extLst>
        </xdr:cNvPr>
        <xdr:cNvSpPr/>
      </xdr:nvSpPr>
      <xdr:spPr>
        <a:xfrm>
          <a:off x="7324724" y="4229100"/>
          <a:ext cx="7058026" cy="2876550"/>
        </a:xfrm>
        <a:prstGeom prst="roundRect">
          <a:avLst>
            <a:gd name="adj" fmla="val 56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指標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500MW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発電機で材料開発により送電端効率が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％改善された。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発電所の稼働率は、定期点検期間を考慮し発電機の、年間（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×365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日）で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95%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、負荷率を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75%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とする。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指標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2032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2036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2040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年に各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台竣工した。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57148</xdr:colOff>
      <xdr:row>5</xdr:row>
      <xdr:rowOff>104774</xdr:rowOff>
    </xdr:from>
    <xdr:to>
      <xdr:col>25</xdr:col>
      <xdr:colOff>581025</xdr:colOff>
      <xdr:row>36</xdr:row>
      <xdr:rowOff>228599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35D84F4-B8FA-47A1-B735-10DB90528E90}"/>
            </a:ext>
          </a:extLst>
        </xdr:cNvPr>
        <xdr:cNvSpPr/>
      </xdr:nvSpPr>
      <xdr:spPr>
        <a:xfrm>
          <a:off x="7877173" y="1123949"/>
          <a:ext cx="11049002" cy="7648575"/>
        </a:xfrm>
        <a:prstGeom prst="roundRect">
          <a:avLst>
            <a:gd name="adj" fmla="val 56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【計算例　自動車の軽量化に資する技術開発】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＜前提＞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○技術開発ターゲット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・自動車部材のＣＦＲＰへの置き換えにより、車両の重量を６％低減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○車両の条件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・対象車両は乗用車で、年間販売台数は４３０万台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・２０２６年度から販売を開始し、２０３０年度までシェア５％、２０３１年度から２０４０年度までは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シェア１０％を想定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・乗用車の平均燃費は１２．５ｋｍ／ℓ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・乗用車の平均走行距離は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万ｋｍ／年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○ガソリンの発熱量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・発熱量３３．３７ＭＪ／ℓ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○原油への換算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・発熱量１ＭＪが原油２．５８×１０</a:t>
          </a:r>
          <a:r>
            <a:rPr lang="ja-JP" altLang="ja-JP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－５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ｋℓ相当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指標Ａ（効果量）</a:t>
          </a: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６％の車両軽量化によるエネルギー消費量削減効果は、表１により３％</a:t>
          </a: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対象車両の平均燃費２２．６ｋｍ／ℓ、平均走行距離１万ｋｍから、本技術導入時のガソリンの削減量は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１００００ｋｍ／年・台÷１２．５ｋｍ／ℓ×０．０３＝２４ℓ／年・台</a:t>
          </a: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発熱量に換算すると、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２４ℓ／年・台×３３．３７ＭＪ／ℓ＝８０１ＭＪ／年・台</a:t>
          </a: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原油量に換算すると、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８０１ＭＪ／年・台×２．５８×１０</a:t>
          </a:r>
          <a:r>
            <a:rPr lang="ja-JP" altLang="ja-JP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－５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ｋℓ＝２０．７ℓ／年・台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指標Ｂ（導入量）</a:t>
          </a: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２０４０年における当該技術適用車両の市場ストック量は、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４３０万台／年×（０．０５×５年＋０．１×１０年）＝５３７．５万台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●省エネルギー効果量（原油換算値）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以上の指標Ａ、指標Ｂの計算結果から、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２０．７ℓ／年・台×５３７．５万台＝１１．１万ｋℓ／年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表１．車両軽量化１０％に対する燃料消費量の低下率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車種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乗用車（含、軽自動車）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トラック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バス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全車種平均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燃料消費低下率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５％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４％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６％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５％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※ＮＥＤＯ成果報告書（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年度）「戦略的省エネルギー技術革新プログラム／経路床による省エネルギー効果に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関する調査」による</a:t>
          </a:r>
        </a:p>
        <a:p>
          <a:b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266700</xdr:colOff>
      <xdr:row>33</xdr:row>
      <xdr:rowOff>38100</xdr:rowOff>
    </xdr:from>
    <xdr:to>
      <xdr:col>25</xdr:col>
      <xdr:colOff>104775</xdr:colOff>
      <xdr:row>36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B5796F8-EE61-4325-AA5A-F144608D54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5" y="7848600"/>
          <a:ext cx="62103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66673</xdr:colOff>
      <xdr:row>6</xdr:row>
      <xdr:rowOff>19049</xdr:rowOff>
    </xdr:from>
    <xdr:to>
      <xdr:col>25</xdr:col>
      <xdr:colOff>590550</xdr:colOff>
      <xdr:row>37</xdr:row>
      <xdr:rowOff>152399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12E5E76-6585-4D22-9872-8896DC96740E}"/>
            </a:ext>
          </a:extLst>
        </xdr:cNvPr>
        <xdr:cNvSpPr/>
      </xdr:nvSpPr>
      <xdr:spPr>
        <a:xfrm>
          <a:off x="7886698" y="1285874"/>
          <a:ext cx="11049002" cy="7648575"/>
        </a:xfrm>
        <a:prstGeom prst="roundRect">
          <a:avLst>
            <a:gd name="adj" fmla="val 56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【計算例　高効率ガソリンエンジンの開発】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＜前提＞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○技術開発ターゲット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・ＪＣ０８モード燃費が１０％向上する高効率ガソリンエンジンを開発する。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○車両の条件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・日本国内のガソリン乗用車保有台数：６２００万台（＠２０２０年）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・乗用車による年間のガソリン総消費量：４１５０万ｋℓ／年（＠２０２０年）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・ガソリン車１台あたりの年間のガソリン消費量（平均値）：６７０ℓ／年・台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・対象車両は乗用車で、年間販売台数は４３０万台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・２０２４年度から販売を開始し、２０４０年度までシェア４％を想定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○ガソリンの発熱量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・ガソリンの発熱量：３３．３７ＭＪ／ℓ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○原油への換算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・発熱量１ＭＪが原油２．５８×１０</a:t>
          </a:r>
          <a:r>
            <a:rPr lang="ja-JP" altLang="ja-JP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相当</a:t>
          </a: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指標Ａ（効果量）</a:t>
          </a: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燃費向上率１０％によるガソリン燃料の削減率は、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１－（１÷１．１０）＝０．０９１</a:t>
          </a: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ガソリン車１台あたりの年間のガソリン削減量は、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６７０ℓ／年・台×０．０９１＝６０．９ℓ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③発熱量に換算すると、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６０．９ℓ／年・台×３３．３７ＭＪ／ℓ＝２０３３ＭＪ／年・台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④原油量に換算すると、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２０３３ＭＪ／年・台×２．５８×１０</a:t>
          </a:r>
          <a:r>
            <a:rPr lang="ja-JP" altLang="ja-JP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－５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ｋℓ＝５２．４ℓ／年・台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指標Ｂ（導入量）２０４０年における本技術適用車両総台数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４３０万台／年×０．０４×１７年＝２９２．４万台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●省エネルギー効果量（原油換算値）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以上の指標Ａ、指標Ｂの計算結果から、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５２．４×２９２．４万台＝１５．３万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／年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57148</xdr:colOff>
      <xdr:row>11</xdr:row>
      <xdr:rowOff>238123</xdr:rowOff>
    </xdr:from>
    <xdr:to>
      <xdr:col>19</xdr:col>
      <xdr:colOff>638175</xdr:colOff>
      <xdr:row>34</xdr:row>
      <xdr:rowOff>238124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228345A-547F-48A1-B144-2AA6636FA247}"/>
            </a:ext>
          </a:extLst>
        </xdr:cNvPr>
        <xdr:cNvSpPr/>
      </xdr:nvSpPr>
      <xdr:spPr>
        <a:xfrm>
          <a:off x="7877173" y="2695573"/>
          <a:ext cx="6791327" cy="5600701"/>
        </a:xfrm>
        <a:prstGeom prst="roundRect">
          <a:avLst>
            <a:gd name="adj" fmla="val 56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計算例　商業施設の空調制御技術の開発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endParaRPr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＜前提＞　　　　　　　　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下記は数値のみを示していますが、根拠の詳細な説明が必要です。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○現状／技術開発ターゲット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・商業施設のエネルギー消費原単位：１８７９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／（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・年）　　　　　　　　　　　　	・・・（１）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・商業施設の空調のエネルギー消費量の割合：３１．９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	　　　　　　　　・・・（２）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・開発技術で得られる省エネルギー率：２０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	　　	　　　　　　　　　　　　・・・（３）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・２０４０年の導入量（年間の新築着工床面積の総和）：１１４０２万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　　　　　 ・・・（４）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・シェアは２０４０年まで現在の３０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を維持　　　　　　　　　　　　　　　　　　　 　　・・・（５）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○原油への換算	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・発熱量１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を原油２．５８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１０－５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 　　　　　　　　　　　　　　　　　 　　  ・・・（６）</a:t>
          </a:r>
        </a:p>
        <a:p>
          <a:endParaRPr lang="ja-JP" alt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指標Ａ（効果量）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①開発技術を導入した商業施設の床面積１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当たりの年間の一次エネルギーは、（１）、（２）、（３）より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（１）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（２）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（３）＝１８７９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／（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・年）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３１．９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＝１１９．９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／（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・年）　　　　　　　　 　　　　　　　　　 ・・・（７）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②原油量に換算すると、（７）、（６）より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（７）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（６）＝１１９．９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／（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・年）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２．５８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１０－５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＝０．００３１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／（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・年）　　　　　　　　　　　　　　　　　　　　　・・・（８）</a:t>
          </a:r>
        </a:p>
        <a:p>
          <a:endParaRPr lang="ja-JP" alt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指標Ｂ（導入量）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①２０４０年における当該開発技術の市場ストック量は、（４）、（５）より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（４）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（５）＝１１４０２万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＝３４２０．６万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 　　　　　　　　・・・（９）</a:t>
          </a:r>
        </a:p>
        <a:p>
          <a:endParaRPr lang="ja-JP" alt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●省エネルギー効果量（原油換算値）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以上の指標Ａ、指標Ｂの計算結果から、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（８）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（９）＝０．００３１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／（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・年）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３４２０．６万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m2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＝１０．６万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／年（＠２０４０年）</a:t>
          </a:r>
          <a:endParaRPr kumimoji="1" lang="ja-JP" altLang="en-US" sz="9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66673</xdr:colOff>
      <xdr:row>6</xdr:row>
      <xdr:rowOff>19049</xdr:rowOff>
    </xdr:from>
    <xdr:to>
      <xdr:col>19</xdr:col>
      <xdr:colOff>647700</xdr:colOff>
      <xdr:row>37</xdr:row>
      <xdr:rowOff>133350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40DE0B3-51DE-4EF2-9EEF-B783E469F228}"/>
            </a:ext>
          </a:extLst>
        </xdr:cNvPr>
        <xdr:cNvSpPr/>
      </xdr:nvSpPr>
      <xdr:spPr>
        <a:xfrm>
          <a:off x="7886698" y="1285874"/>
          <a:ext cx="6791327" cy="7629526"/>
        </a:xfrm>
        <a:prstGeom prst="roundRect">
          <a:avLst>
            <a:gd name="adj" fmla="val 56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＜前提＞　　　　　　　 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下記は数値のみを示していますが、根拠の詳細な説明が必要です。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○現状／技術開発ターゲット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・現在の大型有機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テレビ１台の消費電力　　　　：３５０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 　　　　　・・・（１）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・現在の大型有機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テレビ１台の節電機能　　　　：２００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 ・・・（２）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・技術開発する大型有機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テレビ１台の消費電力　：２１０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（開発により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％減）　 ・・・（３）</a:t>
          </a:r>
        </a:p>
        <a:p>
          <a:endParaRPr lang="ja-JP" alt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テレビの年間消費電力量（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）については、以下で算出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Ｅ＝｛（Ｐｏ－ＰＡ 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ｔ１＋Ｐｓ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ｔ２｝／１０００（ｋＷ・ｈ／年）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Ｐｏ：消費電力	ｔ１：動作時間（視聴時間：４．５時間／日）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ＰＡ：節電機能　　　ｔ２：待機時間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Ｐｓ：待機電力（但し、待機電力が十分小さいため０とした）</a:t>
          </a:r>
        </a:p>
        <a:p>
          <a:endParaRPr lang="ja-JP" alt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・現在の大型有機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テレビ１台の年間消費電力量　：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Ｅ＝（３５０－２００）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４．５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３６０＝２４６．４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／（個・年）　　　　　　 ・・・（４）　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・技術開発する大型有機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テレビ１台の消費電力量：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Ｅ＝（２１０－２００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０．６）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４．５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３６０＝１４５．８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／（個・年）　 　・・・（５）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（開発による消費電力減に比例し、節電効果の影響も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％減とした）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</a:t>
          </a:r>
        </a:p>
        <a:p>
          <a:endParaRPr lang="ja-JP" alt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○定数等　　　　　　　　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・電力受電端発熱量：９．３７０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ｈ（別表より）</a:t>
          </a:r>
        </a:p>
        <a:p>
          <a:endParaRPr lang="ja-JP" alt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○原油への換算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・発熱量１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を原油２．５８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１０－５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</a:p>
        <a:p>
          <a:endParaRPr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指標Ａ（効果量）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・大型有機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テレビの１台における年間消費電力削減量は（４）－（５）より、１００．６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ｈ／（個・年）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・定数から大型有機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テレビ１台の年間消費電力削減量を原油量に換算すると、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１００．６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ｈ／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個・年）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９．３７０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２．５８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１０－５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MJ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＝０．０２４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個・年）　　　　　　　　　　　　　　　　　　　　　　　・・・（６）  </a:t>
          </a:r>
        </a:p>
        <a:p>
          <a:endParaRPr lang="ja-JP" alt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指標Ｂ（導入量）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・２０４０年の導入量は、国内テレビ生産、大型テレビの割合、開発技術導入率、買換率等から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５７０万台（２０４０年市場ストック数）　　　　 　　　　　　　　　　　  　　　　　・・・（７）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</a:t>
          </a:r>
        </a:p>
        <a:p>
          <a:endParaRPr lang="ja-JP" alt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●省エネルギー効果量（原油換算値）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以上の指標Ａ、指標Ｂの計算結果から、</a:t>
          </a:r>
        </a:p>
        <a:p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（６）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（７）＝１３．８万</a:t>
          </a:r>
          <a:r>
            <a:rPr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／（個・年）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8CDC-5B03-47E1-B767-0D17E5D0EA46}">
  <dimension ref="B1:X43"/>
  <sheetViews>
    <sheetView tabSelected="1" zoomScale="70" zoomScaleNormal="70" workbookViewId="0">
      <selection activeCell="O19" sqref="O19"/>
    </sheetView>
  </sheetViews>
  <sheetFormatPr defaultRowHeight="18.75" x14ac:dyDescent="0.4"/>
  <cols>
    <col min="1" max="1" width="1" customWidth="1"/>
    <col min="5" max="5" width="21.375" bestFit="1" customWidth="1"/>
    <col min="23" max="23" width="11.625" bestFit="1" customWidth="1"/>
  </cols>
  <sheetData>
    <row r="1" spans="2:12" ht="5.25" customHeight="1" thickBot="1" x14ac:dyDescent="0.45"/>
    <row r="2" spans="2:12" ht="18.75" customHeight="1" x14ac:dyDescent="0.4">
      <c r="B2" s="25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4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x14ac:dyDescent="0.4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4"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9.5" thickBot="1" x14ac:dyDescent="0.45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x14ac:dyDescent="0.4">
      <c r="B7" s="19" t="s">
        <v>24</v>
      </c>
      <c r="C7" s="19"/>
      <c r="D7" s="19"/>
      <c r="E7" s="19"/>
      <c r="F7" s="19"/>
      <c r="G7" s="19"/>
      <c r="H7" s="19"/>
      <c r="I7" s="19"/>
      <c r="J7" s="19"/>
      <c r="K7" s="19"/>
    </row>
    <row r="8" spans="2:12" x14ac:dyDescent="0.4">
      <c r="B8" s="20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2:12" x14ac:dyDescent="0.4">
      <c r="B9" s="20" t="s">
        <v>32</v>
      </c>
      <c r="C9" s="19"/>
      <c r="D9" s="19"/>
      <c r="E9" s="19"/>
      <c r="F9" s="19"/>
      <c r="G9" s="19"/>
      <c r="H9" s="19"/>
      <c r="I9" s="19"/>
      <c r="J9" s="19"/>
    </row>
    <row r="10" spans="2:12" x14ac:dyDescent="0.4">
      <c r="B10" s="20" t="s">
        <v>34</v>
      </c>
      <c r="C10" s="19"/>
      <c r="D10" s="19"/>
      <c r="E10" s="19"/>
      <c r="F10" s="19"/>
      <c r="G10" s="19"/>
      <c r="H10" s="19"/>
      <c r="I10" s="19"/>
      <c r="J10" s="19"/>
    </row>
    <row r="11" spans="2:12" x14ac:dyDescent="0.4">
      <c r="B11" s="20" t="s">
        <v>35</v>
      </c>
      <c r="C11" s="19"/>
      <c r="D11" s="19"/>
      <c r="E11" s="19"/>
      <c r="F11" s="19"/>
      <c r="G11" s="19"/>
      <c r="H11" s="19"/>
      <c r="I11" s="19"/>
      <c r="J11" s="19"/>
    </row>
    <row r="12" spans="2:12" x14ac:dyDescent="0.4">
      <c r="B12" s="19"/>
      <c r="C12" s="19"/>
      <c r="D12" s="19"/>
      <c r="E12" s="19"/>
      <c r="F12" s="19"/>
      <c r="G12" s="19"/>
      <c r="H12" s="19"/>
      <c r="I12" s="19"/>
      <c r="J12" s="19"/>
    </row>
    <row r="13" spans="2:12" x14ac:dyDescent="0.4">
      <c r="B13" s="19"/>
      <c r="C13" s="19"/>
      <c r="D13" s="19"/>
      <c r="E13" s="19"/>
      <c r="F13" s="19"/>
      <c r="G13" s="19"/>
      <c r="H13" s="19"/>
      <c r="I13" s="19"/>
      <c r="J13" s="19"/>
    </row>
    <row r="15" spans="2:12" ht="19.5" thickBot="1" x14ac:dyDescent="0.45">
      <c r="C15" t="s">
        <v>0</v>
      </c>
      <c r="F15" s="2"/>
      <c r="G15" s="2"/>
    </row>
    <row r="16" spans="2:12" ht="19.5" thickBot="1" x14ac:dyDescent="0.45">
      <c r="D16" t="s">
        <v>7</v>
      </c>
      <c r="F16" s="34">
        <f>F35*W43/10000</f>
        <v>0</v>
      </c>
      <c r="G16" s="35"/>
      <c r="H16" s="18" t="s">
        <v>8</v>
      </c>
    </row>
    <row r="17" spans="3:10" x14ac:dyDescent="0.4">
      <c r="F17" s="2"/>
      <c r="G17" s="2"/>
    </row>
    <row r="18" spans="3:10" x14ac:dyDescent="0.4">
      <c r="C18" t="s">
        <v>22</v>
      </c>
    </row>
    <row r="19" spans="3:10" x14ac:dyDescent="0.4">
      <c r="D19" t="s">
        <v>9</v>
      </c>
      <c r="E19" t="s">
        <v>10</v>
      </c>
      <c r="G19" t="s">
        <v>28</v>
      </c>
    </row>
    <row r="20" spans="3:10" x14ac:dyDescent="0.4">
      <c r="E20" t="s">
        <v>12</v>
      </c>
      <c r="G20" t="s">
        <v>13</v>
      </c>
    </row>
    <row r="21" spans="3:10" ht="20.25" x14ac:dyDescent="0.4">
      <c r="E21" t="s">
        <v>11</v>
      </c>
      <c r="G21" s="36" t="s">
        <v>14</v>
      </c>
      <c r="H21" s="36"/>
    </row>
    <row r="22" spans="3:10" x14ac:dyDescent="0.4">
      <c r="G22" s="3"/>
      <c r="H22" s="3"/>
    </row>
    <row r="23" spans="3:10" ht="19.5" thickBot="1" x14ac:dyDescent="0.45">
      <c r="D23" t="s">
        <v>25</v>
      </c>
    </row>
    <row r="24" spans="3:10" ht="19.5" thickBot="1" x14ac:dyDescent="0.45">
      <c r="D24" s="4"/>
      <c r="E24" t="s">
        <v>33</v>
      </c>
      <c r="F24" s="21"/>
      <c r="G24" t="s">
        <v>29</v>
      </c>
    </row>
    <row r="25" spans="3:10" ht="19.5" thickBot="1" x14ac:dyDescent="0.45">
      <c r="D25" s="1"/>
      <c r="G25" s="24">
        <f>+F24*9.37*2.58/100000</f>
        <v>0</v>
      </c>
      <c r="H25" s="24"/>
      <c r="I25" t="s">
        <v>16</v>
      </c>
      <c r="J25" s="4" t="s">
        <v>17</v>
      </c>
    </row>
    <row r="26" spans="3:10" ht="19.5" thickBot="1" x14ac:dyDescent="0.45">
      <c r="D26" s="4"/>
      <c r="E26" t="s">
        <v>36</v>
      </c>
      <c r="F26" s="21"/>
      <c r="G26" t="s">
        <v>15</v>
      </c>
      <c r="H26" s="7"/>
      <c r="J26" s="4"/>
    </row>
    <row r="27" spans="3:10" x14ac:dyDescent="0.4">
      <c r="D27" s="1"/>
      <c r="F27" s="2"/>
      <c r="G27" s="24">
        <f>+F26*2.58/100000</f>
        <v>0</v>
      </c>
      <c r="H27" s="24"/>
      <c r="I27" t="s">
        <v>16</v>
      </c>
      <c r="J27" s="4" t="s">
        <v>17</v>
      </c>
    </row>
    <row r="28" spans="3:10" x14ac:dyDescent="0.4">
      <c r="G28" s="2"/>
      <c r="H28" s="2"/>
    </row>
    <row r="29" spans="3:10" ht="19.5" thickBot="1" x14ac:dyDescent="0.45">
      <c r="D29" t="s">
        <v>26</v>
      </c>
    </row>
    <row r="30" spans="3:10" ht="19.5" thickBot="1" x14ac:dyDescent="0.45">
      <c r="D30" s="4"/>
      <c r="E30" t="s">
        <v>33</v>
      </c>
      <c r="F30" s="21"/>
      <c r="G30" t="s">
        <v>29</v>
      </c>
    </row>
    <row r="31" spans="3:10" ht="19.5" thickBot="1" x14ac:dyDescent="0.45">
      <c r="D31" s="1"/>
      <c r="G31" s="24">
        <f>+F30*9.37*2.58/100000</f>
        <v>0</v>
      </c>
      <c r="H31" s="24"/>
      <c r="I31" t="s">
        <v>16</v>
      </c>
      <c r="J31" s="1" t="s">
        <v>18</v>
      </c>
    </row>
    <row r="32" spans="3:10" ht="19.5" thickBot="1" x14ac:dyDescent="0.45">
      <c r="D32" s="4"/>
      <c r="E32" t="s">
        <v>36</v>
      </c>
      <c r="F32" s="22"/>
      <c r="G32" t="s">
        <v>15</v>
      </c>
    </row>
    <row r="33" spans="3:24" x14ac:dyDescent="0.4">
      <c r="D33" s="1"/>
      <c r="G33" s="24">
        <f>+F32*2.58/100000</f>
        <v>0</v>
      </c>
      <c r="H33" s="24"/>
      <c r="I33" t="s">
        <v>16</v>
      </c>
      <c r="J33" s="1" t="s">
        <v>18</v>
      </c>
    </row>
    <row r="34" spans="3:24" ht="19.5" thickBot="1" x14ac:dyDescent="0.45"/>
    <row r="35" spans="3:24" ht="19.5" thickBot="1" x14ac:dyDescent="0.45">
      <c r="D35" t="s">
        <v>21</v>
      </c>
      <c r="E35" t="s">
        <v>19</v>
      </c>
      <c r="F35" s="39">
        <f>SUM(G25,G27)-SUM(G31,G33)</f>
        <v>0</v>
      </c>
      <c r="G35" s="40"/>
      <c r="H35" t="s">
        <v>16</v>
      </c>
    </row>
    <row r="37" spans="3:24" x14ac:dyDescent="0.4">
      <c r="C37" t="s">
        <v>23</v>
      </c>
    </row>
    <row r="38" spans="3:24" ht="19.5" thickBot="1" x14ac:dyDescent="0.45">
      <c r="D38" s="37" t="s">
        <v>5</v>
      </c>
      <c r="E38" s="38"/>
      <c r="F38" s="8">
        <v>2023</v>
      </c>
      <c r="G38" s="8">
        <v>2024</v>
      </c>
      <c r="H38" s="8">
        <v>2025</v>
      </c>
      <c r="I38" s="8">
        <v>2026</v>
      </c>
      <c r="J38" s="8">
        <v>2027</v>
      </c>
      <c r="K38" s="8">
        <v>2028</v>
      </c>
      <c r="L38" s="8">
        <v>2029</v>
      </c>
      <c r="M38" s="8">
        <v>2030</v>
      </c>
      <c r="N38" s="8">
        <v>2031</v>
      </c>
      <c r="O38" s="8">
        <v>2032</v>
      </c>
      <c r="P38" s="8">
        <v>2033</v>
      </c>
      <c r="Q38" s="8">
        <v>2034</v>
      </c>
      <c r="R38" s="8">
        <v>2035</v>
      </c>
      <c r="S38" s="8">
        <v>2036</v>
      </c>
      <c r="T38" s="8">
        <v>2037</v>
      </c>
      <c r="U38" s="8">
        <v>2038</v>
      </c>
      <c r="V38" s="8">
        <v>2039</v>
      </c>
      <c r="W38" s="8">
        <v>2040</v>
      </c>
    </row>
    <row r="39" spans="3:24" x14ac:dyDescent="0.4">
      <c r="D39" s="37" t="s">
        <v>1</v>
      </c>
      <c r="E39" s="41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/>
    </row>
    <row r="40" spans="3:24" x14ac:dyDescent="0.4">
      <c r="D40" s="37" t="s">
        <v>2</v>
      </c>
      <c r="E40" s="41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4"/>
      <c r="X40" t="s">
        <v>27</v>
      </c>
    </row>
    <row r="41" spans="3:24" ht="19.5" thickBot="1" x14ac:dyDescent="0.45">
      <c r="D41" s="37" t="s">
        <v>3</v>
      </c>
      <c r="E41" s="4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</row>
    <row r="42" spans="3:24" x14ac:dyDescent="0.4">
      <c r="D42" s="37" t="s">
        <v>4</v>
      </c>
      <c r="E42" s="38"/>
      <c r="F42" s="9">
        <f>+F39*F40/100-F41</f>
        <v>0</v>
      </c>
      <c r="G42" s="9">
        <f t="shared" ref="G42:W42" si="0">+G39*G40/100-G41</f>
        <v>0</v>
      </c>
      <c r="H42" s="9">
        <f t="shared" si="0"/>
        <v>0</v>
      </c>
      <c r="I42" s="9">
        <f t="shared" si="0"/>
        <v>0</v>
      </c>
      <c r="J42" s="9">
        <f t="shared" si="0"/>
        <v>0</v>
      </c>
      <c r="K42" s="9">
        <f t="shared" si="0"/>
        <v>0</v>
      </c>
      <c r="L42" s="9">
        <f t="shared" si="0"/>
        <v>0</v>
      </c>
      <c r="M42" s="9">
        <f t="shared" si="0"/>
        <v>0</v>
      </c>
      <c r="N42" s="9">
        <f t="shared" si="0"/>
        <v>0</v>
      </c>
      <c r="O42" s="9">
        <f t="shared" si="0"/>
        <v>0</v>
      </c>
      <c r="P42" s="9">
        <f t="shared" si="0"/>
        <v>0</v>
      </c>
      <c r="Q42" s="9">
        <f t="shared" si="0"/>
        <v>0</v>
      </c>
      <c r="R42" s="9">
        <f t="shared" si="0"/>
        <v>0</v>
      </c>
      <c r="S42" s="9">
        <f t="shared" si="0"/>
        <v>0</v>
      </c>
      <c r="T42" s="9">
        <f t="shared" si="0"/>
        <v>0</v>
      </c>
      <c r="U42" s="9">
        <f t="shared" si="0"/>
        <v>0</v>
      </c>
      <c r="V42" s="9">
        <f t="shared" si="0"/>
        <v>0</v>
      </c>
      <c r="W42" s="9">
        <f t="shared" si="0"/>
        <v>0</v>
      </c>
    </row>
    <row r="43" spans="3:24" x14ac:dyDescent="0.4">
      <c r="D43" s="37" t="s">
        <v>6</v>
      </c>
      <c r="E43" s="38"/>
      <c r="F43" s="5">
        <f>+F42</f>
        <v>0</v>
      </c>
      <c r="G43" s="5">
        <f>+G42+F43</f>
        <v>0</v>
      </c>
      <c r="H43" s="5">
        <f t="shared" ref="H43:W43" si="1">+H42+G43</f>
        <v>0</v>
      </c>
      <c r="I43" s="5">
        <f t="shared" si="1"/>
        <v>0</v>
      </c>
      <c r="J43" s="5">
        <f t="shared" si="1"/>
        <v>0</v>
      </c>
      <c r="K43" s="5">
        <f t="shared" si="1"/>
        <v>0</v>
      </c>
      <c r="L43" s="5">
        <f t="shared" si="1"/>
        <v>0</v>
      </c>
      <c r="M43" s="5">
        <f t="shared" si="1"/>
        <v>0</v>
      </c>
      <c r="N43" s="5">
        <f t="shared" si="1"/>
        <v>0</v>
      </c>
      <c r="O43" s="5">
        <f t="shared" si="1"/>
        <v>0</v>
      </c>
      <c r="P43" s="5">
        <f t="shared" si="1"/>
        <v>0</v>
      </c>
      <c r="Q43" s="5">
        <f t="shared" si="1"/>
        <v>0</v>
      </c>
      <c r="R43" s="5">
        <f t="shared" si="1"/>
        <v>0</v>
      </c>
      <c r="S43" s="5">
        <f t="shared" si="1"/>
        <v>0</v>
      </c>
      <c r="T43" s="5">
        <f t="shared" si="1"/>
        <v>0</v>
      </c>
      <c r="U43" s="5">
        <f t="shared" si="1"/>
        <v>0</v>
      </c>
      <c r="V43" s="5">
        <f t="shared" si="1"/>
        <v>0</v>
      </c>
      <c r="W43" s="6">
        <f t="shared" si="1"/>
        <v>0</v>
      </c>
    </row>
  </sheetData>
  <mergeCells count="14">
    <mergeCell ref="D43:E43"/>
    <mergeCell ref="F35:G35"/>
    <mergeCell ref="G31:H31"/>
    <mergeCell ref="G33:H33"/>
    <mergeCell ref="D38:E38"/>
    <mergeCell ref="D39:E39"/>
    <mergeCell ref="D40:E40"/>
    <mergeCell ref="D41:E41"/>
    <mergeCell ref="D42:E42"/>
    <mergeCell ref="G25:H25"/>
    <mergeCell ref="G27:H27"/>
    <mergeCell ref="B2:L6"/>
    <mergeCell ref="F16:G16"/>
    <mergeCell ref="G21:H21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52C3F-9B31-47D5-A65B-117AB0B26508}">
  <dimension ref="B1:X43"/>
  <sheetViews>
    <sheetView workbookViewId="0">
      <selection activeCell="B2" sqref="B2:L6"/>
    </sheetView>
  </sheetViews>
  <sheetFormatPr defaultRowHeight="18.75" x14ac:dyDescent="0.4"/>
  <cols>
    <col min="1" max="1" width="1" customWidth="1"/>
    <col min="5" max="5" width="21.375" bestFit="1" customWidth="1"/>
    <col min="6" max="6" width="17.25" bestFit="1" customWidth="1"/>
    <col min="13" max="13" width="9.5" bestFit="1" customWidth="1"/>
    <col min="23" max="23" width="11.625" bestFit="1" customWidth="1"/>
  </cols>
  <sheetData>
    <row r="1" spans="2:12" ht="5.25" customHeight="1" thickBot="1" x14ac:dyDescent="0.45"/>
    <row r="2" spans="2:12" ht="18.75" customHeight="1" x14ac:dyDescent="0.4">
      <c r="B2" s="25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4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x14ac:dyDescent="0.4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4"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9.5" thickBot="1" x14ac:dyDescent="0.45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x14ac:dyDescent="0.4">
      <c r="B7" s="19" t="s">
        <v>24</v>
      </c>
      <c r="C7" s="19"/>
      <c r="D7" s="19"/>
      <c r="E7" s="19"/>
      <c r="F7" s="19"/>
      <c r="G7" s="19"/>
      <c r="H7" s="19"/>
      <c r="I7" s="19"/>
      <c r="J7" s="19"/>
      <c r="K7" s="19"/>
    </row>
    <row r="8" spans="2:12" x14ac:dyDescent="0.4">
      <c r="B8" s="20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2:12" x14ac:dyDescent="0.4">
      <c r="B9" s="20" t="s">
        <v>32</v>
      </c>
      <c r="C9" s="19"/>
      <c r="D9" s="19"/>
      <c r="E9" s="19"/>
      <c r="F9" s="19"/>
      <c r="G9" s="19"/>
      <c r="H9" s="19"/>
      <c r="I9" s="19"/>
      <c r="J9" s="19"/>
    </row>
    <row r="10" spans="2:12" x14ac:dyDescent="0.4">
      <c r="B10" s="20" t="s">
        <v>34</v>
      </c>
      <c r="C10" s="19"/>
      <c r="D10" s="19"/>
      <c r="E10" s="19"/>
      <c r="F10" s="19"/>
      <c r="G10" s="19"/>
      <c r="H10" s="19"/>
      <c r="I10" s="19"/>
      <c r="J10" s="19"/>
    </row>
    <row r="11" spans="2:12" x14ac:dyDescent="0.4">
      <c r="B11" s="20" t="s">
        <v>35</v>
      </c>
      <c r="C11" s="19"/>
      <c r="D11" s="19"/>
      <c r="E11" s="19"/>
      <c r="F11" s="19"/>
      <c r="G11" s="19"/>
      <c r="H11" s="19"/>
      <c r="I11" s="19"/>
      <c r="J11" s="19"/>
    </row>
    <row r="12" spans="2:12" x14ac:dyDescent="0.4">
      <c r="B12" s="19"/>
      <c r="C12" s="19"/>
      <c r="D12" s="19"/>
      <c r="E12" s="19"/>
      <c r="F12" s="19"/>
      <c r="G12" s="19"/>
      <c r="H12" s="19"/>
      <c r="I12" s="19"/>
      <c r="J12" s="19"/>
    </row>
    <row r="13" spans="2:12" x14ac:dyDescent="0.4">
      <c r="B13" s="19"/>
      <c r="C13" s="19"/>
      <c r="D13" s="19"/>
      <c r="E13" s="19"/>
      <c r="F13" s="19"/>
      <c r="G13" s="19"/>
      <c r="H13" s="19"/>
      <c r="I13" s="19"/>
      <c r="J13" s="19"/>
    </row>
    <row r="15" spans="2:12" ht="19.5" thickBot="1" x14ac:dyDescent="0.45">
      <c r="C15" t="s">
        <v>0</v>
      </c>
      <c r="F15" s="2"/>
      <c r="G15" s="2"/>
    </row>
    <row r="16" spans="2:12" ht="19.5" thickBot="1" x14ac:dyDescent="0.45">
      <c r="D16" t="s">
        <v>7</v>
      </c>
      <c r="F16" s="34">
        <f>F35*W43/10000</f>
        <v>13.862199131999997</v>
      </c>
      <c r="G16" s="35"/>
      <c r="H16" s="18" t="s">
        <v>8</v>
      </c>
    </row>
    <row r="17" spans="3:10" x14ac:dyDescent="0.4">
      <c r="F17" s="2"/>
      <c r="G17" s="2"/>
    </row>
    <row r="18" spans="3:10" x14ac:dyDescent="0.4">
      <c r="C18" t="s">
        <v>22</v>
      </c>
    </row>
    <row r="19" spans="3:10" x14ac:dyDescent="0.4">
      <c r="D19" t="s">
        <v>9</v>
      </c>
      <c r="E19" t="s">
        <v>10</v>
      </c>
      <c r="G19" t="s">
        <v>28</v>
      </c>
    </row>
    <row r="20" spans="3:10" x14ac:dyDescent="0.4">
      <c r="E20" t="s">
        <v>12</v>
      </c>
      <c r="G20" t="s">
        <v>13</v>
      </c>
    </row>
    <row r="21" spans="3:10" ht="20.25" x14ac:dyDescent="0.4">
      <c r="E21" t="s">
        <v>11</v>
      </c>
      <c r="G21" s="36" t="s">
        <v>14</v>
      </c>
      <c r="H21" s="36"/>
    </row>
    <row r="22" spans="3:10" x14ac:dyDescent="0.4">
      <c r="G22" s="23"/>
      <c r="H22" s="23"/>
    </row>
    <row r="23" spans="3:10" ht="19.5" thickBot="1" x14ac:dyDescent="0.45">
      <c r="D23" t="s">
        <v>25</v>
      </c>
    </row>
    <row r="24" spans="3:10" ht="19.5" thickBot="1" x14ac:dyDescent="0.45">
      <c r="D24" s="4"/>
      <c r="E24" t="s">
        <v>33</v>
      </c>
      <c r="F24" s="21">
        <v>246.4</v>
      </c>
      <c r="G24" t="s">
        <v>29</v>
      </c>
    </row>
    <row r="25" spans="3:10" ht="19.5" thickBot="1" x14ac:dyDescent="0.45">
      <c r="D25" s="1"/>
      <c r="G25" s="24">
        <f>+F24*9.37*2.58/100000</f>
        <v>5.9566214399999998E-2</v>
      </c>
      <c r="H25" s="24"/>
      <c r="I25" t="s">
        <v>16</v>
      </c>
      <c r="J25" s="4" t="s">
        <v>17</v>
      </c>
    </row>
    <row r="26" spans="3:10" ht="19.5" thickBot="1" x14ac:dyDescent="0.45">
      <c r="D26" s="4"/>
      <c r="E26" t="s">
        <v>36</v>
      </c>
      <c r="F26" s="21"/>
      <c r="G26" t="s">
        <v>15</v>
      </c>
      <c r="H26" s="7"/>
      <c r="J26" s="4"/>
    </row>
    <row r="27" spans="3:10" x14ac:dyDescent="0.4">
      <c r="D27" s="1"/>
      <c r="F27" s="2"/>
      <c r="G27" s="24">
        <f>+F26*2.58/100000</f>
        <v>0</v>
      </c>
      <c r="H27" s="24"/>
      <c r="I27" t="s">
        <v>16</v>
      </c>
      <c r="J27" s="4" t="s">
        <v>17</v>
      </c>
    </row>
    <row r="28" spans="3:10" x14ac:dyDescent="0.4">
      <c r="G28" s="2"/>
      <c r="H28" s="2"/>
    </row>
    <row r="29" spans="3:10" ht="19.5" thickBot="1" x14ac:dyDescent="0.45">
      <c r="D29" t="s">
        <v>26</v>
      </c>
    </row>
    <row r="30" spans="3:10" ht="19.5" thickBot="1" x14ac:dyDescent="0.45">
      <c r="D30" s="4"/>
      <c r="E30" t="s">
        <v>33</v>
      </c>
      <c r="F30" s="21">
        <v>145.80000000000001</v>
      </c>
      <c r="G30" t="s">
        <v>29</v>
      </c>
    </row>
    <row r="31" spans="3:10" ht="19.5" thickBot="1" x14ac:dyDescent="0.45">
      <c r="D31" s="1"/>
      <c r="G31" s="24">
        <f>+F30*9.37*2.58/100000</f>
        <v>3.5246566800000004E-2</v>
      </c>
      <c r="H31" s="24"/>
      <c r="I31" t="s">
        <v>16</v>
      </c>
      <c r="J31" s="1" t="s">
        <v>18</v>
      </c>
    </row>
    <row r="32" spans="3:10" ht="19.5" thickBot="1" x14ac:dyDescent="0.45">
      <c r="D32" s="4"/>
      <c r="E32" t="s">
        <v>36</v>
      </c>
      <c r="F32" s="22"/>
      <c r="G32" t="s">
        <v>15</v>
      </c>
    </row>
    <row r="33" spans="3:24" x14ac:dyDescent="0.4">
      <c r="D33" s="1"/>
      <c r="G33" s="24">
        <f>+F32*2.58/100000</f>
        <v>0</v>
      </c>
      <c r="H33" s="24"/>
      <c r="I33" t="s">
        <v>16</v>
      </c>
      <c r="J33" s="1" t="s">
        <v>18</v>
      </c>
    </row>
    <row r="34" spans="3:24" ht="19.5" thickBot="1" x14ac:dyDescent="0.45"/>
    <row r="35" spans="3:24" ht="19.5" thickBot="1" x14ac:dyDescent="0.45">
      <c r="D35" t="s">
        <v>21</v>
      </c>
      <c r="E35" t="s">
        <v>19</v>
      </c>
      <c r="F35" s="39">
        <f>SUM(G25,G27)-SUM(G31,G33)</f>
        <v>2.4319647599999994E-2</v>
      </c>
      <c r="G35" s="40"/>
      <c r="H35" t="s">
        <v>16</v>
      </c>
    </row>
    <row r="37" spans="3:24" x14ac:dyDescent="0.4">
      <c r="C37" t="s">
        <v>23</v>
      </c>
    </row>
    <row r="38" spans="3:24" ht="19.5" thickBot="1" x14ac:dyDescent="0.45">
      <c r="D38" s="37" t="s">
        <v>5</v>
      </c>
      <c r="E38" s="38"/>
      <c r="F38" s="8">
        <v>2023</v>
      </c>
      <c r="G38" s="8">
        <v>2024</v>
      </c>
      <c r="H38" s="8">
        <v>2025</v>
      </c>
      <c r="I38" s="8">
        <v>2026</v>
      </c>
      <c r="J38" s="8">
        <v>2027</v>
      </c>
      <c r="K38" s="8">
        <v>2028</v>
      </c>
      <c r="L38" s="8">
        <v>2029</v>
      </c>
      <c r="M38" s="8">
        <v>2030</v>
      </c>
      <c r="N38" s="8">
        <v>2031</v>
      </c>
      <c r="O38" s="8">
        <v>2032</v>
      </c>
      <c r="P38" s="8">
        <v>2033</v>
      </c>
      <c r="Q38" s="8">
        <v>2034</v>
      </c>
      <c r="R38" s="8">
        <v>2035</v>
      </c>
      <c r="S38" s="8">
        <v>2036</v>
      </c>
      <c r="T38" s="8">
        <v>2037</v>
      </c>
      <c r="U38" s="8">
        <v>2038</v>
      </c>
      <c r="V38" s="8">
        <v>2039</v>
      </c>
      <c r="W38" s="8">
        <v>2040</v>
      </c>
    </row>
    <row r="39" spans="3:24" x14ac:dyDescent="0.4">
      <c r="D39" s="37" t="s">
        <v>1</v>
      </c>
      <c r="E39" s="41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/>
    </row>
    <row r="40" spans="3:24" x14ac:dyDescent="0.4">
      <c r="D40" s="37" t="s">
        <v>2</v>
      </c>
      <c r="E40" s="41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t="s">
        <v>27</v>
      </c>
    </row>
    <row r="41" spans="3:24" ht="19.5" thickBot="1" x14ac:dyDescent="0.45">
      <c r="D41" s="37" t="s">
        <v>3</v>
      </c>
      <c r="E41" s="4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</row>
    <row r="42" spans="3:24" x14ac:dyDescent="0.4">
      <c r="D42" s="37" t="s">
        <v>4</v>
      </c>
      <c r="E42" s="38"/>
      <c r="F42" s="9">
        <f>+F39*F40/100-F41</f>
        <v>0</v>
      </c>
      <c r="G42" s="9">
        <f t="shared" ref="G42:W42" si="0">+G39*G40/100-G41</f>
        <v>0</v>
      </c>
      <c r="H42" s="9">
        <f t="shared" si="0"/>
        <v>0</v>
      </c>
      <c r="I42" s="9">
        <f t="shared" si="0"/>
        <v>0</v>
      </c>
      <c r="J42" s="9">
        <f t="shared" si="0"/>
        <v>0</v>
      </c>
      <c r="K42" s="9">
        <f t="shared" si="0"/>
        <v>0</v>
      </c>
      <c r="L42" s="9">
        <f t="shared" si="0"/>
        <v>0</v>
      </c>
      <c r="M42" s="9">
        <f t="shared" si="0"/>
        <v>0</v>
      </c>
      <c r="N42" s="9">
        <f t="shared" si="0"/>
        <v>0</v>
      </c>
      <c r="O42" s="9">
        <f t="shared" si="0"/>
        <v>0</v>
      </c>
      <c r="P42" s="9">
        <f t="shared" si="0"/>
        <v>0</v>
      </c>
      <c r="Q42" s="9">
        <f t="shared" si="0"/>
        <v>0</v>
      </c>
      <c r="R42" s="9">
        <f t="shared" si="0"/>
        <v>0</v>
      </c>
      <c r="S42" s="9">
        <f t="shared" si="0"/>
        <v>0</v>
      </c>
      <c r="T42" s="9">
        <f t="shared" si="0"/>
        <v>0</v>
      </c>
      <c r="U42" s="9">
        <f t="shared" si="0"/>
        <v>0</v>
      </c>
      <c r="V42" s="9">
        <f t="shared" si="0"/>
        <v>0</v>
      </c>
      <c r="W42" s="9">
        <f t="shared" si="0"/>
        <v>0</v>
      </c>
    </row>
    <row r="43" spans="3:24" x14ac:dyDescent="0.4">
      <c r="D43" s="37" t="s">
        <v>6</v>
      </c>
      <c r="E43" s="38"/>
      <c r="F43" s="5">
        <f>+F42</f>
        <v>0</v>
      </c>
      <c r="G43" s="5">
        <f>+G42+F43</f>
        <v>0</v>
      </c>
      <c r="H43" s="5">
        <f t="shared" ref="H43:V43" si="1">+H42+G43</f>
        <v>0</v>
      </c>
      <c r="I43" s="5">
        <f t="shared" si="1"/>
        <v>0</v>
      </c>
      <c r="J43" s="5">
        <f t="shared" si="1"/>
        <v>0</v>
      </c>
      <c r="K43" s="5">
        <f t="shared" si="1"/>
        <v>0</v>
      </c>
      <c r="L43" s="5">
        <f t="shared" si="1"/>
        <v>0</v>
      </c>
      <c r="M43" s="5">
        <f t="shared" si="1"/>
        <v>0</v>
      </c>
      <c r="N43" s="5">
        <f t="shared" si="1"/>
        <v>0</v>
      </c>
      <c r="O43" s="5">
        <f t="shared" si="1"/>
        <v>0</v>
      </c>
      <c r="P43" s="5">
        <f t="shared" si="1"/>
        <v>0</v>
      </c>
      <c r="Q43" s="5">
        <f t="shared" si="1"/>
        <v>0</v>
      </c>
      <c r="R43" s="5">
        <f t="shared" si="1"/>
        <v>0</v>
      </c>
      <c r="S43" s="5">
        <f t="shared" si="1"/>
        <v>0</v>
      </c>
      <c r="T43" s="5">
        <f t="shared" si="1"/>
        <v>0</v>
      </c>
      <c r="U43" s="5">
        <f t="shared" si="1"/>
        <v>0</v>
      </c>
      <c r="V43" s="5">
        <f t="shared" si="1"/>
        <v>0</v>
      </c>
      <c r="W43" s="6">
        <f>570*10000</f>
        <v>5700000</v>
      </c>
    </row>
  </sheetData>
  <mergeCells count="14">
    <mergeCell ref="G31:H31"/>
    <mergeCell ref="B2:L6"/>
    <mergeCell ref="F16:G16"/>
    <mergeCell ref="G21:H21"/>
    <mergeCell ref="G25:H25"/>
    <mergeCell ref="G27:H27"/>
    <mergeCell ref="D42:E42"/>
    <mergeCell ref="D43:E43"/>
    <mergeCell ref="G33:H33"/>
    <mergeCell ref="F35:G35"/>
    <mergeCell ref="D38:E38"/>
    <mergeCell ref="D39:E39"/>
    <mergeCell ref="D40:E40"/>
    <mergeCell ref="D41:E4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9C99-BBF1-417A-B74F-83AA626CA574}">
  <dimension ref="A1"/>
  <sheetViews>
    <sheetView workbookViewId="0">
      <selection activeCell="B25" sqref="B25"/>
    </sheetView>
  </sheetViews>
  <sheetFormatPr defaultRowHeight="18.75" x14ac:dyDescent="0.4"/>
  <cols>
    <col min="1" max="1" width="10.5" bestFit="1" customWidth="1"/>
    <col min="4" max="4" width="21.375" bestFit="1" customWidth="1"/>
  </cols>
  <sheetData>
    <row r="1" spans="1:1" x14ac:dyDescent="0.4">
      <c r="A1" t="s">
        <v>20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2F94-EDB3-400C-843D-755D28D94710}">
  <dimension ref="B2:D11"/>
  <sheetViews>
    <sheetView workbookViewId="0">
      <selection activeCell="C18" sqref="C18"/>
    </sheetView>
  </sheetViews>
  <sheetFormatPr defaultRowHeight="18.75" x14ac:dyDescent="0.4"/>
  <cols>
    <col min="2" max="2" width="10.875" customWidth="1"/>
    <col min="3" max="3" width="16.375" customWidth="1"/>
    <col min="4" max="4" width="61.875" customWidth="1"/>
  </cols>
  <sheetData>
    <row r="2" spans="2:4" x14ac:dyDescent="0.4">
      <c r="B2" t="s">
        <v>40</v>
      </c>
    </row>
    <row r="4" spans="2:4" x14ac:dyDescent="0.4">
      <c r="B4" t="s">
        <v>37</v>
      </c>
      <c r="C4" t="s">
        <v>41</v>
      </c>
      <c r="D4" t="s">
        <v>42</v>
      </c>
    </row>
    <row r="5" spans="2:4" x14ac:dyDescent="0.4">
      <c r="B5" t="s">
        <v>17</v>
      </c>
      <c r="C5" t="s">
        <v>44</v>
      </c>
      <c r="D5" t="s">
        <v>43</v>
      </c>
    </row>
    <row r="6" spans="2:4" x14ac:dyDescent="0.4">
      <c r="B6" t="s">
        <v>18</v>
      </c>
      <c r="C6" t="s">
        <v>44</v>
      </c>
      <c r="D6" t="s">
        <v>45</v>
      </c>
    </row>
    <row r="7" spans="2:4" x14ac:dyDescent="0.4">
      <c r="B7" t="s">
        <v>38</v>
      </c>
      <c r="C7" t="s">
        <v>46</v>
      </c>
      <c r="D7" t="s">
        <v>47</v>
      </c>
    </row>
    <row r="8" spans="2:4" x14ac:dyDescent="0.4">
      <c r="B8" t="s">
        <v>39</v>
      </c>
      <c r="C8" t="s">
        <v>49</v>
      </c>
      <c r="D8" t="s">
        <v>48</v>
      </c>
    </row>
    <row r="9" spans="2:4" x14ac:dyDescent="0.4">
      <c r="B9" t="s">
        <v>50</v>
      </c>
      <c r="C9" t="s">
        <v>49</v>
      </c>
      <c r="D9" t="s">
        <v>51</v>
      </c>
    </row>
    <row r="10" spans="2:4" x14ac:dyDescent="0.4">
      <c r="B10" t="s">
        <v>54</v>
      </c>
      <c r="C10" t="s">
        <v>57</v>
      </c>
      <c r="D10" t="s">
        <v>53</v>
      </c>
    </row>
    <row r="11" spans="2:4" x14ac:dyDescent="0.4">
      <c r="B11" t="s">
        <v>55</v>
      </c>
      <c r="C11" t="s">
        <v>56</v>
      </c>
      <c r="D11" t="s">
        <v>52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BF50E-7DF7-429D-AFEC-31EA89ED148B}">
  <dimension ref="B1:X43"/>
  <sheetViews>
    <sheetView topLeftCell="A13" workbookViewId="0">
      <selection activeCell="E21" sqref="E21"/>
    </sheetView>
  </sheetViews>
  <sheetFormatPr defaultRowHeight="18.75" x14ac:dyDescent="0.4"/>
  <cols>
    <col min="1" max="1" width="1" customWidth="1"/>
    <col min="5" max="5" width="21.375" bestFit="1" customWidth="1"/>
    <col min="6" max="6" width="9.5" bestFit="1" customWidth="1"/>
    <col min="23" max="23" width="11.625" bestFit="1" customWidth="1"/>
  </cols>
  <sheetData>
    <row r="1" spans="2:12" ht="5.25" customHeight="1" thickBot="1" x14ac:dyDescent="0.45"/>
    <row r="2" spans="2:12" ht="18.75" customHeight="1" x14ac:dyDescent="0.4">
      <c r="B2" s="25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4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x14ac:dyDescent="0.4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4"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9.5" thickBot="1" x14ac:dyDescent="0.45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x14ac:dyDescent="0.4">
      <c r="B7" s="19" t="s">
        <v>24</v>
      </c>
      <c r="C7" s="19"/>
      <c r="D7" s="19"/>
      <c r="E7" s="19"/>
      <c r="F7" s="19"/>
      <c r="G7" s="19"/>
      <c r="H7" s="19"/>
      <c r="I7" s="19"/>
      <c r="J7" s="19"/>
      <c r="K7" s="19"/>
    </row>
    <row r="8" spans="2:12" x14ac:dyDescent="0.4">
      <c r="B8" s="20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2:12" x14ac:dyDescent="0.4">
      <c r="B9" s="20" t="s">
        <v>32</v>
      </c>
      <c r="C9" s="19"/>
      <c r="D9" s="19"/>
      <c r="E9" s="19"/>
      <c r="F9" s="19"/>
      <c r="G9" s="19"/>
      <c r="H9" s="19"/>
      <c r="I9" s="19"/>
      <c r="J9" s="19"/>
    </row>
    <row r="10" spans="2:12" x14ac:dyDescent="0.4">
      <c r="B10" s="20" t="s">
        <v>34</v>
      </c>
      <c r="C10" s="19"/>
      <c r="D10" s="19"/>
      <c r="E10" s="19"/>
      <c r="F10" s="19"/>
      <c r="G10" s="19"/>
      <c r="H10" s="19"/>
      <c r="I10" s="19"/>
      <c r="J10" s="19"/>
    </row>
    <row r="11" spans="2:12" x14ac:dyDescent="0.4">
      <c r="B11" s="20" t="s">
        <v>35</v>
      </c>
      <c r="C11" s="19"/>
      <c r="D11" s="19"/>
      <c r="E11" s="19"/>
      <c r="F11" s="19"/>
      <c r="G11" s="19"/>
      <c r="H11" s="19"/>
      <c r="I11" s="19"/>
      <c r="J11" s="19"/>
    </row>
    <row r="12" spans="2:12" x14ac:dyDescent="0.4">
      <c r="B12" s="19"/>
      <c r="C12" s="19"/>
      <c r="D12" s="19"/>
      <c r="E12" s="19"/>
      <c r="F12" s="19"/>
      <c r="G12" s="19"/>
      <c r="H12" s="19"/>
      <c r="I12" s="19"/>
      <c r="J12" s="19"/>
    </row>
    <row r="13" spans="2:12" x14ac:dyDescent="0.4">
      <c r="B13" s="19"/>
      <c r="C13" s="19"/>
      <c r="D13" s="19"/>
      <c r="E13" s="19"/>
      <c r="F13" s="19"/>
      <c r="G13" s="19"/>
      <c r="H13" s="19"/>
      <c r="I13" s="19"/>
      <c r="J13" s="19"/>
    </row>
    <row r="15" spans="2:12" ht="19.5" thickBot="1" x14ac:dyDescent="0.45">
      <c r="C15" t="s">
        <v>0</v>
      </c>
      <c r="F15" s="2"/>
      <c r="G15" s="2"/>
    </row>
    <row r="16" spans="2:12" ht="19.5" thickBot="1" x14ac:dyDescent="0.45">
      <c r="D16" t="s">
        <v>7</v>
      </c>
      <c r="F16" s="34">
        <f>F35*W43/10000</f>
        <v>10.025690111999996</v>
      </c>
      <c r="G16" s="35"/>
      <c r="H16" s="18" t="s">
        <v>8</v>
      </c>
    </row>
    <row r="17" spans="3:10" x14ac:dyDescent="0.4">
      <c r="F17" s="2"/>
      <c r="G17" s="2"/>
    </row>
    <row r="18" spans="3:10" x14ac:dyDescent="0.4">
      <c r="C18" t="s">
        <v>22</v>
      </c>
    </row>
    <row r="19" spans="3:10" x14ac:dyDescent="0.4">
      <c r="D19" t="s">
        <v>9</v>
      </c>
      <c r="E19" t="s">
        <v>10</v>
      </c>
      <c r="G19" t="s">
        <v>28</v>
      </c>
    </row>
    <row r="20" spans="3:10" x14ac:dyDescent="0.4">
      <c r="E20" t="s">
        <v>12</v>
      </c>
      <c r="G20" t="s">
        <v>13</v>
      </c>
    </row>
    <row r="21" spans="3:10" ht="20.25" x14ac:dyDescent="0.4">
      <c r="E21" t="s">
        <v>11</v>
      </c>
      <c r="G21" s="36" t="s">
        <v>14</v>
      </c>
      <c r="H21" s="36"/>
    </row>
    <row r="22" spans="3:10" x14ac:dyDescent="0.4">
      <c r="G22" s="23"/>
      <c r="H22" s="23"/>
    </row>
    <row r="23" spans="3:10" ht="19.5" thickBot="1" x14ac:dyDescent="0.45">
      <c r="D23" t="s">
        <v>25</v>
      </c>
    </row>
    <row r="24" spans="3:10" ht="19.5" thickBot="1" x14ac:dyDescent="0.45">
      <c r="D24" s="4"/>
      <c r="E24" t="s">
        <v>33</v>
      </c>
      <c r="F24" s="21">
        <f>200*8640</f>
        <v>1728000</v>
      </c>
      <c r="G24" t="s">
        <v>29</v>
      </c>
    </row>
    <row r="25" spans="3:10" ht="19.5" thickBot="1" x14ac:dyDescent="0.45">
      <c r="D25" s="1"/>
      <c r="G25" s="24">
        <f>+F24*9.37*2.58/100000</f>
        <v>417.73708799999997</v>
      </c>
      <c r="H25" s="24"/>
      <c r="I25" t="s">
        <v>16</v>
      </c>
      <c r="J25" s="4" t="s">
        <v>17</v>
      </c>
    </row>
    <row r="26" spans="3:10" ht="19.5" thickBot="1" x14ac:dyDescent="0.45">
      <c r="D26" s="4"/>
      <c r="E26" t="s">
        <v>36</v>
      </c>
      <c r="F26" s="21"/>
      <c r="G26" t="s">
        <v>15</v>
      </c>
      <c r="H26" s="7"/>
      <c r="J26" s="4"/>
    </row>
    <row r="27" spans="3:10" x14ac:dyDescent="0.4">
      <c r="D27" s="1"/>
      <c r="F27" s="2"/>
      <c r="G27" s="24">
        <f>+F26*2.58/100000</f>
        <v>0</v>
      </c>
      <c r="H27" s="24"/>
      <c r="I27" t="s">
        <v>16</v>
      </c>
      <c r="J27" s="4" t="s">
        <v>17</v>
      </c>
    </row>
    <row r="28" spans="3:10" x14ac:dyDescent="0.4">
      <c r="G28" s="2"/>
      <c r="H28" s="2"/>
    </row>
    <row r="29" spans="3:10" ht="19.5" thickBot="1" x14ac:dyDescent="0.45">
      <c r="D29" t="s">
        <v>26</v>
      </c>
    </row>
    <row r="30" spans="3:10" ht="19.5" thickBot="1" x14ac:dyDescent="0.45">
      <c r="D30" s="4"/>
      <c r="E30" t="s">
        <v>33</v>
      </c>
      <c r="F30" s="21">
        <f>120*8640</f>
        <v>1036800</v>
      </c>
      <c r="G30" t="s">
        <v>29</v>
      </c>
    </row>
    <row r="31" spans="3:10" ht="19.5" thickBot="1" x14ac:dyDescent="0.45">
      <c r="D31" s="1"/>
      <c r="G31" s="24">
        <f>+F30*9.37*2.58/100000</f>
        <v>250.64225280000002</v>
      </c>
      <c r="H31" s="24"/>
      <c r="I31" t="s">
        <v>16</v>
      </c>
      <c r="J31" s="1" t="s">
        <v>18</v>
      </c>
    </row>
    <row r="32" spans="3:10" ht="19.5" thickBot="1" x14ac:dyDescent="0.45">
      <c r="D32" s="4"/>
      <c r="E32" t="s">
        <v>36</v>
      </c>
      <c r="F32" s="22"/>
      <c r="G32" t="s">
        <v>15</v>
      </c>
    </row>
    <row r="33" spans="3:24" x14ac:dyDescent="0.4">
      <c r="D33" s="1"/>
      <c r="G33" s="24">
        <f>+F32*2.58/100000</f>
        <v>0</v>
      </c>
      <c r="H33" s="24"/>
      <c r="I33" t="s">
        <v>16</v>
      </c>
      <c r="J33" s="1" t="s">
        <v>18</v>
      </c>
    </row>
    <row r="34" spans="3:24" ht="19.5" thickBot="1" x14ac:dyDescent="0.45"/>
    <row r="35" spans="3:24" ht="19.5" thickBot="1" x14ac:dyDescent="0.45">
      <c r="D35" t="s">
        <v>21</v>
      </c>
      <c r="E35" t="s">
        <v>19</v>
      </c>
      <c r="F35" s="39">
        <f>SUM(G25,G27)-SUM(G31,G33)</f>
        <v>167.09483519999995</v>
      </c>
      <c r="G35" s="40"/>
      <c r="H35" t="s">
        <v>16</v>
      </c>
    </row>
    <row r="37" spans="3:24" x14ac:dyDescent="0.4">
      <c r="C37" t="s">
        <v>23</v>
      </c>
    </row>
    <row r="38" spans="3:24" ht="19.5" thickBot="1" x14ac:dyDescent="0.45">
      <c r="D38" s="37" t="s">
        <v>5</v>
      </c>
      <c r="E38" s="38"/>
      <c r="F38" s="8">
        <v>2023</v>
      </c>
      <c r="G38" s="8">
        <v>2024</v>
      </c>
      <c r="H38" s="8">
        <v>2025</v>
      </c>
      <c r="I38" s="8">
        <v>2026</v>
      </c>
      <c r="J38" s="8">
        <v>2027</v>
      </c>
      <c r="K38" s="8">
        <v>2028</v>
      </c>
      <c r="L38" s="8">
        <v>2029</v>
      </c>
      <c r="M38" s="8">
        <v>2030</v>
      </c>
      <c r="N38" s="8">
        <v>2031</v>
      </c>
      <c r="O38" s="8">
        <v>2032</v>
      </c>
      <c r="P38" s="8">
        <v>2033</v>
      </c>
      <c r="Q38" s="8">
        <v>2034</v>
      </c>
      <c r="R38" s="8">
        <v>2035</v>
      </c>
      <c r="S38" s="8">
        <v>2036</v>
      </c>
      <c r="T38" s="8">
        <v>2037</v>
      </c>
      <c r="U38" s="8">
        <v>2038</v>
      </c>
      <c r="V38" s="8">
        <v>2039</v>
      </c>
      <c r="W38" s="8">
        <v>2040</v>
      </c>
    </row>
    <row r="39" spans="3:24" x14ac:dyDescent="0.4">
      <c r="D39" s="37" t="s">
        <v>1</v>
      </c>
      <c r="E39" s="41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>
        <v>1500</v>
      </c>
    </row>
    <row r="40" spans="3:24" x14ac:dyDescent="0.4">
      <c r="D40" s="37" t="s">
        <v>2</v>
      </c>
      <c r="E40" s="41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4">
        <v>40</v>
      </c>
      <c r="X40" t="s">
        <v>27</v>
      </c>
    </row>
    <row r="41" spans="3:24" ht="19.5" thickBot="1" x14ac:dyDescent="0.45">
      <c r="D41" s="37" t="s">
        <v>3</v>
      </c>
      <c r="E41" s="4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</row>
    <row r="42" spans="3:24" x14ac:dyDescent="0.4">
      <c r="D42" s="37" t="s">
        <v>4</v>
      </c>
      <c r="E42" s="38"/>
      <c r="F42" s="9">
        <f>+F39*F40/100-F41</f>
        <v>0</v>
      </c>
      <c r="G42" s="9">
        <f t="shared" ref="G42:W42" si="0">+G39*G40/100-G41</f>
        <v>0</v>
      </c>
      <c r="H42" s="9">
        <f t="shared" si="0"/>
        <v>0</v>
      </c>
      <c r="I42" s="9">
        <f t="shared" si="0"/>
        <v>0</v>
      </c>
      <c r="J42" s="9">
        <f t="shared" si="0"/>
        <v>0</v>
      </c>
      <c r="K42" s="9">
        <f t="shared" si="0"/>
        <v>0</v>
      </c>
      <c r="L42" s="9">
        <f t="shared" si="0"/>
        <v>0</v>
      </c>
      <c r="M42" s="9">
        <f t="shared" si="0"/>
        <v>0</v>
      </c>
      <c r="N42" s="9">
        <f t="shared" si="0"/>
        <v>0</v>
      </c>
      <c r="O42" s="9">
        <f t="shared" si="0"/>
        <v>0</v>
      </c>
      <c r="P42" s="9">
        <f t="shared" si="0"/>
        <v>0</v>
      </c>
      <c r="Q42" s="9">
        <f t="shared" si="0"/>
        <v>0</v>
      </c>
      <c r="R42" s="9">
        <f t="shared" si="0"/>
        <v>0</v>
      </c>
      <c r="S42" s="9">
        <f t="shared" si="0"/>
        <v>0</v>
      </c>
      <c r="T42" s="9">
        <f t="shared" si="0"/>
        <v>0</v>
      </c>
      <c r="U42" s="9">
        <f t="shared" si="0"/>
        <v>0</v>
      </c>
      <c r="V42" s="9">
        <f t="shared" si="0"/>
        <v>0</v>
      </c>
      <c r="W42" s="9">
        <f t="shared" si="0"/>
        <v>600</v>
      </c>
    </row>
    <row r="43" spans="3:24" x14ac:dyDescent="0.4">
      <c r="D43" s="37" t="s">
        <v>6</v>
      </c>
      <c r="E43" s="38"/>
      <c r="F43" s="5">
        <f>+F42</f>
        <v>0</v>
      </c>
      <c r="G43" s="5">
        <f>+G42+F43</f>
        <v>0</v>
      </c>
      <c r="H43" s="5">
        <f t="shared" ref="H43:W43" si="1">+H42+G43</f>
        <v>0</v>
      </c>
      <c r="I43" s="5">
        <f t="shared" si="1"/>
        <v>0</v>
      </c>
      <c r="J43" s="5">
        <f t="shared" si="1"/>
        <v>0</v>
      </c>
      <c r="K43" s="5">
        <f t="shared" si="1"/>
        <v>0</v>
      </c>
      <c r="L43" s="5">
        <f t="shared" si="1"/>
        <v>0</v>
      </c>
      <c r="M43" s="5">
        <f t="shared" si="1"/>
        <v>0</v>
      </c>
      <c r="N43" s="5">
        <f t="shared" si="1"/>
        <v>0</v>
      </c>
      <c r="O43" s="5">
        <f t="shared" si="1"/>
        <v>0</v>
      </c>
      <c r="P43" s="5">
        <f t="shared" si="1"/>
        <v>0</v>
      </c>
      <c r="Q43" s="5">
        <f t="shared" si="1"/>
        <v>0</v>
      </c>
      <c r="R43" s="5">
        <f t="shared" si="1"/>
        <v>0</v>
      </c>
      <c r="S43" s="5">
        <f t="shared" si="1"/>
        <v>0</v>
      </c>
      <c r="T43" s="5">
        <f t="shared" si="1"/>
        <v>0</v>
      </c>
      <c r="U43" s="5">
        <f t="shared" si="1"/>
        <v>0</v>
      </c>
      <c r="V43" s="5">
        <f t="shared" si="1"/>
        <v>0</v>
      </c>
      <c r="W43" s="6">
        <f t="shared" si="1"/>
        <v>600</v>
      </c>
    </row>
  </sheetData>
  <mergeCells count="14">
    <mergeCell ref="G31:H31"/>
    <mergeCell ref="B2:L6"/>
    <mergeCell ref="F16:G16"/>
    <mergeCell ref="G21:H21"/>
    <mergeCell ref="G25:H25"/>
    <mergeCell ref="G27:H27"/>
    <mergeCell ref="D42:E42"/>
    <mergeCell ref="D43:E43"/>
    <mergeCell ref="G33:H33"/>
    <mergeCell ref="F35:G35"/>
    <mergeCell ref="D38:E38"/>
    <mergeCell ref="D39:E39"/>
    <mergeCell ref="D40:E40"/>
    <mergeCell ref="D41:E4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B328F-9D79-4B8F-83D6-8424E24979AD}">
  <dimension ref="B1:X43"/>
  <sheetViews>
    <sheetView workbookViewId="0">
      <selection activeCell="B2" sqref="B2:L6"/>
    </sheetView>
  </sheetViews>
  <sheetFormatPr defaultRowHeight="18.75" x14ac:dyDescent="0.4"/>
  <cols>
    <col min="1" max="1" width="1" customWidth="1"/>
    <col min="5" max="5" width="21.375" bestFit="1" customWidth="1"/>
    <col min="6" max="6" width="9.5" bestFit="1" customWidth="1"/>
    <col min="23" max="23" width="11.625" bestFit="1" customWidth="1"/>
  </cols>
  <sheetData>
    <row r="1" spans="2:12" ht="5.25" customHeight="1" thickBot="1" x14ac:dyDescent="0.45"/>
    <row r="2" spans="2:12" ht="18.75" customHeight="1" x14ac:dyDescent="0.4">
      <c r="B2" s="25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4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x14ac:dyDescent="0.4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4"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9.5" thickBot="1" x14ac:dyDescent="0.45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x14ac:dyDescent="0.4">
      <c r="B7" s="19" t="s">
        <v>24</v>
      </c>
      <c r="C7" s="19"/>
      <c r="D7" s="19"/>
      <c r="E7" s="19"/>
      <c r="F7" s="19"/>
      <c r="G7" s="19"/>
      <c r="H7" s="19"/>
      <c r="I7" s="19"/>
      <c r="J7" s="19"/>
      <c r="K7" s="19"/>
    </row>
    <row r="8" spans="2:12" x14ac:dyDescent="0.4">
      <c r="B8" s="20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2:12" x14ac:dyDescent="0.4">
      <c r="B9" s="20" t="s">
        <v>32</v>
      </c>
      <c r="C9" s="19"/>
      <c r="D9" s="19"/>
      <c r="E9" s="19"/>
      <c r="F9" s="19"/>
      <c r="G9" s="19"/>
      <c r="H9" s="19"/>
      <c r="I9" s="19"/>
      <c r="J9" s="19"/>
    </row>
    <row r="10" spans="2:12" x14ac:dyDescent="0.4">
      <c r="B10" s="20" t="s">
        <v>34</v>
      </c>
      <c r="C10" s="19"/>
      <c r="D10" s="19"/>
      <c r="E10" s="19"/>
      <c r="F10" s="19"/>
      <c r="G10" s="19"/>
      <c r="H10" s="19"/>
      <c r="I10" s="19"/>
      <c r="J10" s="19"/>
    </row>
    <row r="11" spans="2:12" x14ac:dyDescent="0.4">
      <c r="B11" s="20" t="s">
        <v>35</v>
      </c>
      <c r="C11" s="19"/>
      <c r="D11" s="19"/>
      <c r="E11" s="19"/>
      <c r="F11" s="19"/>
      <c r="G11" s="19"/>
      <c r="H11" s="19"/>
      <c r="I11" s="19"/>
      <c r="J11" s="19"/>
    </row>
    <row r="12" spans="2:12" x14ac:dyDescent="0.4">
      <c r="B12" s="19"/>
      <c r="C12" s="19"/>
      <c r="D12" s="19"/>
      <c r="E12" s="19"/>
      <c r="F12" s="19"/>
      <c r="G12" s="19"/>
      <c r="H12" s="19"/>
      <c r="I12" s="19"/>
      <c r="J12" s="19"/>
    </row>
    <row r="13" spans="2:12" x14ac:dyDescent="0.4">
      <c r="B13" s="19"/>
      <c r="C13" s="19"/>
      <c r="D13" s="19"/>
      <c r="E13" s="19"/>
      <c r="F13" s="19"/>
      <c r="G13" s="19"/>
      <c r="H13" s="19"/>
      <c r="I13" s="19"/>
      <c r="J13" s="19"/>
    </row>
    <row r="15" spans="2:12" ht="19.5" thickBot="1" x14ac:dyDescent="0.45">
      <c r="C15" t="s">
        <v>0</v>
      </c>
      <c r="F15" s="2"/>
      <c r="G15" s="2"/>
    </row>
    <row r="16" spans="2:12" ht="19.5" thickBot="1" x14ac:dyDescent="0.45">
      <c r="D16" t="s">
        <v>7</v>
      </c>
      <c r="F16" s="34">
        <f>F35*W43/10000</f>
        <v>15.603840000000002</v>
      </c>
      <c r="G16" s="35"/>
      <c r="H16" s="18" t="s">
        <v>8</v>
      </c>
    </row>
    <row r="17" spans="3:10" x14ac:dyDescent="0.4">
      <c r="F17" s="2"/>
      <c r="G17" s="2"/>
    </row>
    <row r="18" spans="3:10" x14ac:dyDescent="0.4">
      <c r="C18" t="s">
        <v>22</v>
      </c>
    </row>
    <row r="19" spans="3:10" x14ac:dyDescent="0.4">
      <c r="D19" t="s">
        <v>9</v>
      </c>
      <c r="E19" t="s">
        <v>10</v>
      </c>
      <c r="G19" t="s">
        <v>28</v>
      </c>
    </row>
    <row r="20" spans="3:10" x14ac:dyDescent="0.4">
      <c r="E20" t="s">
        <v>12</v>
      </c>
      <c r="G20" t="s">
        <v>13</v>
      </c>
    </row>
    <row r="21" spans="3:10" ht="20.25" x14ac:dyDescent="0.4">
      <c r="E21" t="s">
        <v>11</v>
      </c>
      <c r="G21" s="36" t="s">
        <v>14</v>
      </c>
      <c r="H21" s="36"/>
    </row>
    <row r="22" spans="3:10" x14ac:dyDescent="0.4">
      <c r="G22" s="23"/>
      <c r="H22" s="23"/>
    </row>
    <row r="23" spans="3:10" ht="19.5" thickBot="1" x14ac:dyDescent="0.45">
      <c r="D23" t="s">
        <v>25</v>
      </c>
    </row>
    <row r="24" spans="3:10" ht="19.5" thickBot="1" x14ac:dyDescent="0.45">
      <c r="D24" s="4"/>
      <c r="E24" t="s">
        <v>33</v>
      </c>
      <c r="F24" s="21"/>
      <c r="G24" t="s">
        <v>29</v>
      </c>
    </row>
    <row r="25" spans="3:10" ht="19.5" thickBot="1" x14ac:dyDescent="0.45">
      <c r="D25" s="1"/>
      <c r="G25" s="24">
        <f>+F24*9.37*2.58/100000</f>
        <v>0</v>
      </c>
      <c r="H25" s="24"/>
      <c r="I25" t="s">
        <v>16</v>
      </c>
      <c r="J25" s="4" t="s">
        <v>17</v>
      </c>
    </row>
    <row r="26" spans="3:10" ht="19.5" thickBot="1" x14ac:dyDescent="0.45">
      <c r="D26" s="4"/>
      <c r="E26" t="s">
        <v>36</v>
      </c>
      <c r="F26" s="21">
        <f>132</f>
        <v>132</v>
      </c>
      <c r="G26" t="s">
        <v>15</v>
      </c>
      <c r="H26" s="7"/>
      <c r="J26" s="4"/>
    </row>
    <row r="27" spans="3:10" x14ac:dyDescent="0.4">
      <c r="D27" s="1"/>
      <c r="F27" s="2"/>
      <c r="G27" s="24">
        <f>+F26*2.58/100000</f>
        <v>3.4055999999999999E-3</v>
      </c>
      <c r="H27" s="24"/>
      <c r="I27" t="s">
        <v>16</v>
      </c>
      <c r="J27" s="4" t="s">
        <v>17</v>
      </c>
    </row>
    <row r="28" spans="3:10" x14ac:dyDescent="0.4">
      <c r="G28" s="2"/>
      <c r="H28" s="2"/>
    </row>
    <row r="29" spans="3:10" ht="19.5" thickBot="1" x14ac:dyDescent="0.45">
      <c r="D29" t="s">
        <v>26</v>
      </c>
    </row>
    <row r="30" spans="3:10" ht="19.5" thickBot="1" x14ac:dyDescent="0.45">
      <c r="D30" s="4"/>
      <c r="E30" t="s">
        <v>33</v>
      </c>
      <c r="F30" s="21"/>
      <c r="G30" t="s">
        <v>29</v>
      </c>
    </row>
    <row r="31" spans="3:10" ht="19.5" thickBot="1" x14ac:dyDescent="0.45">
      <c r="D31" s="1"/>
      <c r="G31" s="24">
        <f>+F30*9.37*2.58/100000</f>
        <v>0</v>
      </c>
      <c r="H31" s="24"/>
      <c r="I31" t="s">
        <v>16</v>
      </c>
      <c r="J31" s="1" t="s">
        <v>18</v>
      </c>
    </row>
    <row r="32" spans="3:10" ht="19.5" thickBot="1" x14ac:dyDescent="0.45">
      <c r="D32" s="4"/>
      <c r="E32" t="s">
        <v>36</v>
      </c>
      <c r="F32" s="22">
        <v>48</v>
      </c>
      <c r="G32" t="s">
        <v>15</v>
      </c>
    </row>
    <row r="33" spans="3:24" x14ac:dyDescent="0.4">
      <c r="D33" s="1"/>
      <c r="G33" s="24">
        <f>+F32*2.58/100000</f>
        <v>1.2384E-3</v>
      </c>
      <c r="H33" s="24"/>
      <c r="I33" t="s">
        <v>16</v>
      </c>
      <c r="J33" s="1" t="s">
        <v>18</v>
      </c>
    </row>
    <row r="34" spans="3:24" ht="19.5" thickBot="1" x14ac:dyDescent="0.45"/>
    <row r="35" spans="3:24" ht="19.5" thickBot="1" x14ac:dyDescent="0.45">
      <c r="D35" t="s">
        <v>21</v>
      </c>
      <c r="E35" t="s">
        <v>19</v>
      </c>
      <c r="F35" s="39">
        <f>SUM(G25,G27)-SUM(G31,G33)</f>
        <v>2.1672000000000002E-3</v>
      </c>
      <c r="G35" s="40"/>
      <c r="H35" t="s">
        <v>16</v>
      </c>
    </row>
    <row r="37" spans="3:24" x14ac:dyDescent="0.4">
      <c r="C37" t="s">
        <v>23</v>
      </c>
    </row>
    <row r="38" spans="3:24" ht="19.5" thickBot="1" x14ac:dyDescent="0.45">
      <c r="D38" s="37" t="s">
        <v>5</v>
      </c>
      <c r="E38" s="38"/>
      <c r="F38" s="8">
        <v>2023</v>
      </c>
      <c r="G38" s="8">
        <v>2024</v>
      </c>
      <c r="H38" s="8">
        <v>2025</v>
      </c>
      <c r="I38" s="8">
        <v>2026</v>
      </c>
      <c r="J38" s="8">
        <v>2027</v>
      </c>
      <c r="K38" s="8">
        <v>2028</v>
      </c>
      <c r="L38" s="8">
        <v>2029</v>
      </c>
      <c r="M38" s="8">
        <v>2030</v>
      </c>
      <c r="N38" s="8">
        <v>2031</v>
      </c>
      <c r="O38" s="8">
        <v>2032</v>
      </c>
      <c r="P38" s="8">
        <v>2033</v>
      </c>
      <c r="Q38" s="8">
        <v>2034</v>
      </c>
      <c r="R38" s="8">
        <v>2035</v>
      </c>
      <c r="S38" s="8">
        <v>2036</v>
      </c>
      <c r="T38" s="8">
        <v>2037</v>
      </c>
      <c r="U38" s="8">
        <v>2038</v>
      </c>
      <c r="V38" s="8">
        <v>2039</v>
      </c>
      <c r="W38" s="8">
        <v>2040</v>
      </c>
    </row>
    <row r="39" spans="3:24" x14ac:dyDescent="0.4">
      <c r="D39" s="37" t="s">
        <v>1</v>
      </c>
      <c r="E39" s="41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>
        <f>900000*1000</f>
        <v>900000000</v>
      </c>
    </row>
    <row r="40" spans="3:24" x14ac:dyDescent="0.4">
      <c r="D40" s="37" t="s">
        <v>2</v>
      </c>
      <c r="E40" s="41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4">
        <v>8</v>
      </c>
      <c r="X40" t="s">
        <v>27</v>
      </c>
    </row>
    <row r="41" spans="3:24" ht="19.5" thickBot="1" x14ac:dyDescent="0.45">
      <c r="D41" s="37" t="s">
        <v>3</v>
      </c>
      <c r="E41" s="4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</row>
    <row r="42" spans="3:24" x14ac:dyDescent="0.4">
      <c r="D42" s="37" t="s">
        <v>4</v>
      </c>
      <c r="E42" s="38"/>
      <c r="F42" s="9">
        <f>+F39*F40/100-F41</f>
        <v>0</v>
      </c>
      <c r="G42" s="9">
        <f t="shared" ref="G42:W42" si="0">+G39*G40/100-G41</f>
        <v>0</v>
      </c>
      <c r="H42" s="9">
        <f t="shared" si="0"/>
        <v>0</v>
      </c>
      <c r="I42" s="9">
        <f t="shared" si="0"/>
        <v>0</v>
      </c>
      <c r="J42" s="9">
        <f t="shared" si="0"/>
        <v>0</v>
      </c>
      <c r="K42" s="9">
        <f t="shared" si="0"/>
        <v>0</v>
      </c>
      <c r="L42" s="9">
        <f t="shared" si="0"/>
        <v>0</v>
      </c>
      <c r="M42" s="9">
        <f t="shared" si="0"/>
        <v>0</v>
      </c>
      <c r="N42" s="9">
        <f t="shared" si="0"/>
        <v>0</v>
      </c>
      <c r="O42" s="9">
        <f t="shared" si="0"/>
        <v>0</v>
      </c>
      <c r="P42" s="9">
        <f t="shared" si="0"/>
        <v>0</v>
      </c>
      <c r="Q42" s="9">
        <f t="shared" si="0"/>
        <v>0</v>
      </c>
      <c r="R42" s="9">
        <f t="shared" si="0"/>
        <v>0</v>
      </c>
      <c r="S42" s="9">
        <f t="shared" si="0"/>
        <v>0</v>
      </c>
      <c r="T42" s="9">
        <f t="shared" si="0"/>
        <v>0</v>
      </c>
      <c r="U42" s="9">
        <f t="shared" si="0"/>
        <v>0</v>
      </c>
      <c r="V42" s="9">
        <f t="shared" si="0"/>
        <v>0</v>
      </c>
      <c r="W42" s="9">
        <f t="shared" si="0"/>
        <v>72000000</v>
      </c>
    </row>
    <row r="43" spans="3:24" x14ac:dyDescent="0.4">
      <c r="D43" s="37" t="s">
        <v>6</v>
      </c>
      <c r="E43" s="38"/>
      <c r="F43" s="5">
        <f>+F42</f>
        <v>0</v>
      </c>
      <c r="G43" s="5">
        <f>+G42+F43</f>
        <v>0</v>
      </c>
      <c r="H43" s="5">
        <f t="shared" ref="H43:W43" si="1">+H42+G43</f>
        <v>0</v>
      </c>
      <c r="I43" s="5">
        <f t="shared" si="1"/>
        <v>0</v>
      </c>
      <c r="J43" s="5">
        <f t="shared" si="1"/>
        <v>0</v>
      </c>
      <c r="K43" s="5">
        <f t="shared" si="1"/>
        <v>0</v>
      </c>
      <c r="L43" s="5">
        <f t="shared" si="1"/>
        <v>0</v>
      </c>
      <c r="M43" s="5">
        <f t="shared" si="1"/>
        <v>0</v>
      </c>
      <c r="N43" s="5">
        <f t="shared" si="1"/>
        <v>0</v>
      </c>
      <c r="O43" s="5">
        <f t="shared" si="1"/>
        <v>0</v>
      </c>
      <c r="P43" s="5">
        <f t="shared" si="1"/>
        <v>0</v>
      </c>
      <c r="Q43" s="5">
        <f t="shared" si="1"/>
        <v>0</v>
      </c>
      <c r="R43" s="5">
        <f t="shared" si="1"/>
        <v>0</v>
      </c>
      <c r="S43" s="5">
        <f t="shared" si="1"/>
        <v>0</v>
      </c>
      <c r="T43" s="5">
        <f t="shared" si="1"/>
        <v>0</v>
      </c>
      <c r="U43" s="5">
        <f t="shared" si="1"/>
        <v>0</v>
      </c>
      <c r="V43" s="5">
        <f t="shared" si="1"/>
        <v>0</v>
      </c>
      <c r="W43" s="6">
        <f t="shared" si="1"/>
        <v>72000000</v>
      </c>
    </row>
  </sheetData>
  <mergeCells count="14">
    <mergeCell ref="G31:H31"/>
    <mergeCell ref="B2:L6"/>
    <mergeCell ref="F16:G16"/>
    <mergeCell ref="G21:H21"/>
    <mergeCell ref="G25:H25"/>
    <mergeCell ref="G27:H27"/>
    <mergeCell ref="D42:E42"/>
    <mergeCell ref="D43:E43"/>
    <mergeCell ref="G33:H33"/>
    <mergeCell ref="F35:G35"/>
    <mergeCell ref="D38:E38"/>
    <mergeCell ref="D39:E39"/>
    <mergeCell ref="D40:E40"/>
    <mergeCell ref="D41:E4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6A0B5-B135-4829-973B-6E64FC4D331D}">
  <dimension ref="B1:X43"/>
  <sheetViews>
    <sheetView workbookViewId="0">
      <selection activeCell="B2" sqref="B2:L6"/>
    </sheetView>
  </sheetViews>
  <sheetFormatPr defaultRowHeight="18.75" x14ac:dyDescent="0.4"/>
  <cols>
    <col min="1" max="1" width="1" customWidth="1"/>
    <col min="5" max="5" width="21.375" bestFit="1" customWidth="1"/>
    <col min="6" max="6" width="17.25" bestFit="1" customWidth="1"/>
    <col min="23" max="23" width="11.625" bestFit="1" customWidth="1"/>
  </cols>
  <sheetData>
    <row r="1" spans="2:12" ht="5.25" customHeight="1" thickBot="1" x14ac:dyDescent="0.45"/>
    <row r="2" spans="2:12" ht="18.75" customHeight="1" x14ac:dyDescent="0.4">
      <c r="B2" s="25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4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x14ac:dyDescent="0.4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4"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9.5" thickBot="1" x14ac:dyDescent="0.45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x14ac:dyDescent="0.4">
      <c r="B7" s="19" t="s">
        <v>24</v>
      </c>
      <c r="C7" s="19"/>
      <c r="D7" s="19"/>
      <c r="E7" s="19"/>
      <c r="F7" s="19"/>
      <c r="G7" s="19"/>
      <c r="H7" s="19"/>
      <c r="I7" s="19"/>
      <c r="J7" s="19"/>
      <c r="K7" s="19"/>
    </row>
    <row r="8" spans="2:12" x14ac:dyDescent="0.4">
      <c r="B8" s="20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2:12" x14ac:dyDescent="0.4">
      <c r="B9" s="20" t="s">
        <v>32</v>
      </c>
      <c r="C9" s="19"/>
      <c r="D9" s="19"/>
      <c r="E9" s="19"/>
      <c r="F9" s="19"/>
      <c r="G9" s="19"/>
      <c r="H9" s="19"/>
      <c r="I9" s="19"/>
      <c r="J9" s="19"/>
    </row>
    <row r="10" spans="2:12" x14ac:dyDescent="0.4">
      <c r="B10" s="20" t="s">
        <v>34</v>
      </c>
      <c r="C10" s="19"/>
      <c r="D10" s="19"/>
      <c r="E10" s="19"/>
      <c r="F10" s="19"/>
      <c r="G10" s="19"/>
      <c r="H10" s="19"/>
      <c r="I10" s="19"/>
      <c r="J10" s="19"/>
    </row>
    <row r="11" spans="2:12" x14ac:dyDescent="0.4">
      <c r="B11" s="20" t="s">
        <v>35</v>
      </c>
      <c r="C11" s="19"/>
      <c r="D11" s="19"/>
      <c r="E11" s="19"/>
      <c r="F11" s="19"/>
      <c r="G11" s="19"/>
      <c r="H11" s="19"/>
      <c r="I11" s="19"/>
      <c r="J11" s="19"/>
    </row>
    <row r="12" spans="2:12" x14ac:dyDescent="0.4">
      <c r="B12" s="19"/>
      <c r="C12" s="19"/>
      <c r="D12" s="19"/>
      <c r="E12" s="19"/>
      <c r="F12" s="19"/>
      <c r="G12" s="19"/>
      <c r="H12" s="19"/>
      <c r="I12" s="19"/>
      <c r="J12" s="19"/>
    </row>
    <row r="13" spans="2:12" x14ac:dyDescent="0.4">
      <c r="B13" s="19"/>
      <c r="C13" s="19"/>
      <c r="D13" s="19"/>
      <c r="E13" s="19"/>
      <c r="F13" s="19"/>
      <c r="G13" s="19"/>
      <c r="H13" s="19"/>
      <c r="I13" s="19"/>
      <c r="J13" s="19"/>
    </row>
    <row r="15" spans="2:12" ht="19.5" thickBot="1" x14ac:dyDescent="0.45">
      <c r="C15" t="s">
        <v>0</v>
      </c>
      <c r="F15" s="2"/>
      <c r="G15" s="2"/>
    </row>
    <row r="16" spans="2:12" ht="19.5" thickBot="1" x14ac:dyDescent="0.45">
      <c r="D16" t="s">
        <v>7</v>
      </c>
      <c r="F16" s="34">
        <f>F35*W43/10000</f>
        <v>1.1316432442500139</v>
      </c>
      <c r="G16" s="35"/>
      <c r="H16" s="18" t="s">
        <v>8</v>
      </c>
    </row>
    <row r="17" spans="3:10" x14ac:dyDescent="0.4">
      <c r="F17" s="2"/>
      <c r="G17" s="2"/>
    </row>
    <row r="18" spans="3:10" x14ac:dyDescent="0.4">
      <c r="C18" t="s">
        <v>22</v>
      </c>
    </row>
    <row r="19" spans="3:10" x14ac:dyDescent="0.4">
      <c r="D19" t="s">
        <v>9</v>
      </c>
      <c r="E19" t="s">
        <v>10</v>
      </c>
      <c r="G19" t="s">
        <v>28</v>
      </c>
    </row>
    <row r="20" spans="3:10" x14ac:dyDescent="0.4">
      <c r="E20" t="s">
        <v>12</v>
      </c>
      <c r="G20" t="s">
        <v>13</v>
      </c>
    </row>
    <row r="21" spans="3:10" ht="20.25" x14ac:dyDescent="0.4">
      <c r="E21" t="s">
        <v>11</v>
      </c>
      <c r="G21" s="36" t="s">
        <v>14</v>
      </c>
      <c r="H21" s="36"/>
    </row>
    <row r="22" spans="3:10" x14ac:dyDescent="0.4">
      <c r="G22" s="23"/>
      <c r="H22" s="23"/>
    </row>
    <row r="23" spans="3:10" ht="19.5" thickBot="1" x14ac:dyDescent="0.45">
      <c r="D23" t="s">
        <v>25</v>
      </c>
    </row>
    <row r="24" spans="3:10" ht="19.5" thickBot="1" x14ac:dyDescent="0.45">
      <c r="D24" s="4"/>
      <c r="E24" t="s">
        <v>33</v>
      </c>
      <c r="F24" s="21">
        <f>500*1000000*24*365*0.95*0.75/1000</f>
        <v>3120750000</v>
      </c>
      <c r="G24" t="s">
        <v>29</v>
      </c>
    </row>
    <row r="25" spans="3:10" ht="19.5" thickBot="1" x14ac:dyDescent="0.45">
      <c r="D25" s="1"/>
      <c r="G25" s="24">
        <f>+F24*9.37*2.58/100000</f>
        <v>754428.82949999988</v>
      </c>
      <c r="H25" s="24"/>
      <c r="I25" t="s">
        <v>16</v>
      </c>
      <c r="J25" s="4" t="s">
        <v>17</v>
      </c>
    </row>
    <row r="26" spans="3:10" ht="19.5" thickBot="1" x14ac:dyDescent="0.45">
      <c r="D26" s="4"/>
      <c r="E26" t="s">
        <v>36</v>
      </c>
      <c r="F26" s="21"/>
      <c r="G26" t="s">
        <v>15</v>
      </c>
      <c r="H26" s="7"/>
      <c r="J26" s="4"/>
    </row>
    <row r="27" spans="3:10" x14ac:dyDescent="0.4">
      <c r="D27" s="1"/>
      <c r="F27" s="2"/>
      <c r="G27" s="24">
        <f>+F26*2.58/100000</f>
        <v>0</v>
      </c>
      <c r="H27" s="24"/>
      <c r="I27" t="s">
        <v>16</v>
      </c>
      <c r="J27" s="4" t="s">
        <v>17</v>
      </c>
    </row>
    <row r="28" spans="3:10" x14ac:dyDescent="0.4">
      <c r="G28" s="2"/>
      <c r="H28" s="2"/>
    </row>
    <row r="29" spans="3:10" ht="19.5" thickBot="1" x14ac:dyDescent="0.45">
      <c r="D29" t="s">
        <v>26</v>
      </c>
    </row>
    <row r="30" spans="3:10" ht="19.5" thickBot="1" x14ac:dyDescent="0.45">
      <c r="D30" s="4"/>
      <c r="E30" t="s">
        <v>33</v>
      </c>
      <c r="F30" s="21">
        <f>500*1000000*24*365*0.95*0.75*(1-0.005)/1000</f>
        <v>3105146250</v>
      </c>
      <c r="G30" t="s">
        <v>29</v>
      </c>
    </row>
    <row r="31" spans="3:10" ht="19.5" thickBot="1" x14ac:dyDescent="0.45">
      <c r="D31" s="1"/>
      <c r="G31" s="24">
        <f>+F30*9.37*2.58/100000</f>
        <v>750656.68535249983</v>
      </c>
      <c r="H31" s="24"/>
      <c r="I31" t="s">
        <v>16</v>
      </c>
      <c r="J31" s="1" t="s">
        <v>18</v>
      </c>
    </row>
    <row r="32" spans="3:10" ht="19.5" thickBot="1" x14ac:dyDescent="0.45">
      <c r="D32" s="4"/>
      <c r="E32" t="s">
        <v>36</v>
      </c>
      <c r="F32" s="22"/>
      <c r="G32" t="s">
        <v>15</v>
      </c>
    </row>
    <row r="33" spans="3:24" x14ac:dyDescent="0.4">
      <c r="D33" s="1"/>
      <c r="G33" s="24">
        <f>+F32*2.58/100000</f>
        <v>0</v>
      </c>
      <c r="H33" s="24"/>
      <c r="I33" t="s">
        <v>16</v>
      </c>
      <c r="J33" s="1" t="s">
        <v>18</v>
      </c>
    </row>
    <row r="34" spans="3:24" ht="19.5" thickBot="1" x14ac:dyDescent="0.45"/>
    <row r="35" spans="3:24" ht="19.5" thickBot="1" x14ac:dyDescent="0.45">
      <c r="D35" t="s">
        <v>21</v>
      </c>
      <c r="E35" t="s">
        <v>19</v>
      </c>
      <c r="F35" s="39">
        <f>SUM(G25,G27)-SUM(G31,G33)</f>
        <v>3772.1441475000465</v>
      </c>
      <c r="G35" s="40"/>
      <c r="H35" t="s">
        <v>16</v>
      </c>
    </row>
    <row r="37" spans="3:24" x14ac:dyDescent="0.4">
      <c r="C37" t="s">
        <v>23</v>
      </c>
    </row>
    <row r="38" spans="3:24" ht="19.5" thickBot="1" x14ac:dyDescent="0.45">
      <c r="D38" s="37" t="s">
        <v>5</v>
      </c>
      <c r="E38" s="38"/>
      <c r="F38" s="8">
        <v>2023</v>
      </c>
      <c r="G38" s="8">
        <v>2024</v>
      </c>
      <c r="H38" s="8">
        <v>2025</v>
      </c>
      <c r="I38" s="8">
        <v>2026</v>
      </c>
      <c r="J38" s="8">
        <v>2027</v>
      </c>
      <c r="K38" s="8">
        <v>2028</v>
      </c>
      <c r="L38" s="8">
        <v>2029</v>
      </c>
      <c r="M38" s="8">
        <v>2030</v>
      </c>
      <c r="N38" s="8">
        <v>2031</v>
      </c>
      <c r="O38" s="8">
        <v>2032</v>
      </c>
      <c r="P38" s="8">
        <v>2033</v>
      </c>
      <c r="Q38" s="8">
        <v>2034</v>
      </c>
      <c r="R38" s="8">
        <v>2035</v>
      </c>
      <c r="S38" s="8">
        <v>2036</v>
      </c>
      <c r="T38" s="8">
        <v>2037</v>
      </c>
      <c r="U38" s="8">
        <v>2038</v>
      </c>
      <c r="V38" s="8">
        <v>2039</v>
      </c>
      <c r="W38" s="8">
        <v>2040</v>
      </c>
    </row>
    <row r="39" spans="3:24" x14ac:dyDescent="0.4">
      <c r="D39" s="37" t="s">
        <v>1</v>
      </c>
      <c r="E39" s="41"/>
      <c r="F39" s="10"/>
      <c r="G39" s="11"/>
      <c r="H39" s="11"/>
      <c r="I39" s="11"/>
      <c r="J39" s="11"/>
      <c r="K39" s="11"/>
      <c r="L39" s="11"/>
      <c r="M39" s="11"/>
      <c r="N39" s="11"/>
      <c r="O39" s="11">
        <v>1</v>
      </c>
      <c r="P39" s="11"/>
      <c r="Q39" s="11"/>
      <c r="R39" s="11"/>
      <c r="S39" s="11">
        <v>1</v>
      </c>
      <c r="T39" s="11"/>
      <c r="U39" s="11"/>
      <c r="V39" s="11"/>
      <c r="W39" s="12">
        <v>1</v>
      </c>
    </row>
    <row r="40" spans="3:24" x14ac:dyDescent="0.4">
      <c r="D40" s="37" t="s">
        <v>2</v>
      </c>
      <c r="E40" s="41"/>
      <c r="F40" s="13"/>
      <c r="G40" s="5"/>
      <c r="H40" s="5"/>
      <c r="I40" s="5"/>
      <c r="J40" s="5"/>
      <c r="K40" s="5"/>
      <c r="L40" s="5"/>
      <c r="M40" s="5"/>
      <c r="N40" s="5"/>
      <c r="O40" s="5">
        <v>100</v>
      </c>
      <c r="P40" s="5"/>
      <c r="Q40" s="5"/>
      <c r="R40" s="5"/>
      <c r="S40" s="5">
        <v>100</v>
      </c>
      <c r="T40" s="5"/>
      <c r="U40" s="5"/>
      <c r="V40" s="5"/>
      <c r="W40" s="14">
        <v>100</v>
      </c>
      <c r="X40" t="s">
        <v>27</v>
      </c>
    </row>
    <row r="41" spans="3:24" ht="19.5" thickBot="1" x14ac:dyDescent="0.45">
      <c r="D41" s="37" t="s">
        <v>3</v>
      </c>
      <c r="E41" s="4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</row>
    <row r="42" spans="3:24" x14ac:dyDescent="0.4">
      <c r="D42" s="37" t="s">
        <v>4</v>
      </c>
      <c r="E42" s="38"/>
      <c r="F42" s="9">
        <f>+F39*F40/100-F41</f>
        <v>0</v>
      </c>
      <c r="G42" s="9">
        <f t="shared" ref="G42:W42" si="0">+G39*G40/100-G41</f>
        <v>0</v>
      </c>
      <c r="H42" s="9">
        <f t="shared" si="0"/>
        <v>0</v>
      </c>
      <c r="I42" s="9">
        <f t="shared" si="0"/>
        <v>0</v>
      </c>
      <c r="J42" s="9">
        <f t="shared" si="0"/>
        <v>0</v>
      </c>
      <c r="K42" s="9">
        <f t="shared" si="0"/>
        <v>0</v>
      </c>
      <c r="L42" s="9">
        <f t="shared" si="0"/>
        <v>0</v>
      </c>
      <c r="M42" s="9">
        <f t="shared" si="0"/>
        <v>0</v>
      </c>
      <c r="N42" s="9">
        <f t="shared" si="0"/>
        <v>0</v>
      </c>
      <c r="O42" s="9">
        <f t="shared" si="0"/>
        <v>1</v>
      </c>
      <c r="P42" s="9">
        <f t="shared" si="0"/>
        <v>0</v>
      </c>
      <c r="Q42" s="9">
        <f t="shared" si="0"/>
        <v>0</v>
      </c>
      <c r="R42" s="9">
        <f t="shared" si="0"/>
        <v>0</v>
      </c>
      <c r="S42" s="9">
        <f t="shared" si="0"/>
        <v>1</v>
      </c>
      <c r="T42" s="9">
        <f t="shared" si="0"/>
        <v>0</v>
      </c>
      <c r="U42" s="9">
        <f t="shared" si="0"/>
        <v>0</v>
      </c>
      <c r="V42" s="9">
        <f t="shared" si="0"/>
        <v>0</v>
      </c>
      <c r="W42" s="9">
        <f t="shared" si="0"/>
        <v>1</v>
      </c>
    </row>
    <row r="43" spans="3:24" x14ac:dyDescent="0.4">
      <c r="D43" s="37" t="s">
        <v>6</v>
      </c>
      <c r="E43" s="38"/>
      <c r="F43" s="5">
        <f>+F42</f>
        <v>0</v>
      </c>
      <c r="G43" s="5">
        <f>+G42+F43</f>
        <v>0</v>
      </c>
      <c r="H43" s="5">
        <f t="shared" ref="H43:W43" si="1">+H42+G43</f>
        <v>0</v>
      </c>
      <c r="I43" s="5">
        <f t="shared" si="1"/>
        <v>0</v>
      </c>
      <c r="J43" s="5">
        <f t="shared" si="1"/>
        <v>0</v>
      </c>
      <c r="K43" s="5">
        <f t="shared" si="1"/>
        <v>0</v>
      </c>
      <c r="L43" s="5">
        <f t="shared" si="1"/>
        <v>0</v>
      </c>
      <c r="M43" s="5">
        <f t="shared" si="1"/>
        <v>0</v>
      </c>
      <c r="N43" s="5">
        <f t="shared" si="1"/>
        <v>0</v>
      </c>
      <c r="O43" s="5">
        <f t="shared" si="1"/>
        <v>1</v>
      </c>
      <c r="P43" s="5">
        <f t="shared" si="1"/>
        <v>1</v>
      </c>
      <c r="Q43" s="5">
        <f t="shared" si="1"/>
        <v>1</v>
      </c>
      <c r="R43" s="5">
        <f t="shared" si="1"/>
        <v>1</v>
      </c>
      <c r="S43" s="5">
        <f t="shared" si="1"/>
        <v>2</v>
      </c>
      <c r="T43" s="5">
        <f t="shared" si="1"/>
        <v>2</v>
      </c>
      <c r="U43" s="5">
        <f t="shared" si="1"/>
        <v>2</v>
      </c>
      <c r="V43" s="5">
        <f t="shared" si="1"/>
        <v>2</v>
      </c>
      <c r="W43" s="6">
        <f t="shared" si="1"/>
        <v>3</v>
      </c>
    </row>
  </sheetData>
  <mergeCells count="14">
    <mergeCell ref="G31:H31"/>
    <mergeCell ref="B2:L6"/>
    <mergeCell ref="F16:G16"/>
    <mergeCell ref="G21:H21"/>
    <mergeCell ref="G25:H25"/>
    <mergeCell ref="G27:H27"/>
    <mergeCell ref="D42:E42"/>
    <mergeCell ref="D43:E43"/>
    <mergeCell ref="G33:H33"/>
    <mergeCell ref="F35:G35"/>
    <mergeCell ref="D38:E38"/>
    <mergeCell ref="D39:E39"/>
    <mergeCell ref="D40:E40"/>
    <mergeCell ref="D41:E4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EDF9-31AD-451B-AEC0-3BE4243DA85C}">
  <dimension ref="B1:X43"/>
  <sheetViews>
    <sheetView workbookViewId="0">
      <selection activeCell="B2" sqref="B2:L6"/>
    </sheetView>
  </sheetViews>
  <sheetFormatPr defaultRowHeight="18.75" x14ac:dyDescent="0.4"/>
  <cols>
    <col min="1" max="1" width="1" customWidth="1"/>
    <col min="5" max="5" width="21.375" bestFit="1" customWidth="1"/>
    <col min="6" max="6" width="17.25" bestFit="1" customWidth="1"/>
    <col min="13" max="13" width="9.5" bestFit="1" customWidth="1"/>
    <col min="23" max="23" width="11.625" bestFit="1" customWidth="1"/>
  </cols>
  <sheetData>
    <row r="1" spans="2:12" ht="5.25" customHeight="1" thickBot="1" x14ac:dyDescent="0.45"/>
    <row r="2" spans="2:12" ht="18.75" customHeight="1" x14ac:dyDescent="0.4">
      <c r="B2" s="25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4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x14ac:dyDescent="0.4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4"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9.5" thickBot="1" x14ac:dyDescent="0.45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x14ac:dyDescent="0.4">
      <c r="B7" s="19" t="s">
        <v>24</v>
      </c>
      <c r="C7" s="19"/>
      <c r="D7" s="19"/>
      <c r="E7" s="19"/>
      <c r="F7" s="19"/>
      <c r="G7" s="19"/>
      <c r="H7" s="19"/>
      <c r="I7" s="19"/>
      <c r="J7" s="19"/>
      <c r="K7" s="19"/>
    </row>
    <row r="8" spans="2:12" x14ac:dyDescent="0.4">
      <c r="B8" s="20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2:12" x14ac:dyDescent="0.4">
      <c r="B9" s="20" t="s">
        <v>32</v>
      </c>
      <c r="C9" s="19"/>
      <c r="D9" s="19"/>
      <c r="E9" s="19"/>
      <c r="F9" s="19"/>
      <c r="G9" s="19"/>
      <c r="H9" s="19"/>
      <c r="I9" s="19"/>
      <c r="J9" s="19"/>
    </row>
    <row r="10" spans="2:12" x14ac:dyDescent="0.4">
      <c r="B10" s="20" t="s">
        <v>34</v>
      </c>
      <c r="C10" s="19"/>
      <c r="D10" s="19"/>
      <c r="E10" s="19"/>
      <c r="F10" s="19"/>
      <c r="G10" s="19"/>
      <c r="H10" s="19"/>
      <c r="I10" s="19"/>
      <c r="J10" s="19"/>
    </row>
    <row r="11" spans="2:12" x14ac:dyDescent="0.4">
      <c r="B11" s="20" t="s">
        <v>35</v>
      </c>
      <c r="C11" s="19"/>
      <c r="D11" s="19"/>
      <c r="E11" s="19"/>
      <c r="F11" s="19"/>
      <c r="G11" s="19"/>
      <c r="H11" s="19"/>
      <c r="I11" s="19"/>
      <c r="J11" s="19"/>
    </row>
    <row r="12" spans="2:12" x14ac:dyDescent="0.4">
      <c r="B12" s="19"/>
      <c r="C12" s="19"/>
      <c r="D12" s="19"/>
      <c r="E12" s="19"/>
      <c r="F12" s="19"/>
      <c r="G12" s="19"/>
      <c r="H12" s="19"/>
      <c r="I12" s="19"/>
      <c r="J12" s="19"/>
    </row>
    <row r="13" spans="2:12" x14ac:dyDescent="0.4">
      <c r="B13" s="19"/>
      <c r="C13" s="19"/>
      <c r="D13" s="19"/>
      <c r="E13" s="19"/>
      <c r="F13" s="19"/>
      <c r="G13" s="19"/>
      <c r="H13" s="19"/>
      <c r="I13" s="19"/>
      <c r="J13" s="19"/>
    </row>
    <row r="15" spans="2:12" ht="19.5" thickBot="1" x14ac:dyDescent="0.45">
      <c r="C15" t="s">
        <v>0</v>
      </c>
      <c r="F15" s="2"/>
      <c r="G15" s="2"/>
    </row>
    <row r="16" spans="2:12" ht="19.5" thickBot="1" x14ac:dyDescent="0.45">
      <c r="D16" t="s">
        <v>7</v>
      </c>
      <c r="F16" s="34">
        <f>F35*W43/10000</f>
        <v>-11.107867499999999</v>
      </c>
      <c r="G16" s="35"/>
      <c r="H16" s="18" t="s">
        <v>8</v>
      </c>
    </row>
    <row r="17" spans="3:10" x14ac:dyDescent="0.4">
      <c r="F17" s="2"/>
      <c r="G17" s="2"/>
    </row>
    <row r="18" spans="3:10" x14ac:dyDescent="0.4">
      <c r="C18" t="s">
        <v>22</v>
      </c>
    </row>
    <row r="19" spans="3:10" x14ac:dyDescent="0.4">
      <c r="D19" t="s">
        <v>9</v>
      </c>
      <c r="E19" t="s">
        <v>10</v>
      </c>
      <c r="G19" t="s">
        <v>28</v>
      </c>
    </row>
    <row r="20" spans="3:10" x14ac:dyDescent="0.4">
      <c r="E20" t="s">
        <v>12</v>
      </c>
      <c r="G20" t="s">
        <v>13</v>
      </c>
    </row>
    <row r="21" spans="3:10" ht="20.25" x14ac:dyDescent="0.4">
      <c r="E21" t="s">
        <v>11</v>
      </c>
      <c r="G21" s="36" t="s">
        <v>14</v>
      </c>
      <c r="H21" s="36"/>
    </row>
    <row r="22" spans="3:10" x14ac:dyDescent="0.4">
      <c r="G22" s="23"/>
      <c r="H22" s="23"/>
    </row>
    <row r="23" spans="3:10" ht="19.5" thickBot="1" x14ac:dyDescent="0.45">
      <c r="D23" t="s">
        <v>25</v>
      </c>
    </row>
    <row r="24" spans="3:10" ht="19.5" thickBot="1" x14ac:dyDescent="0.45">
      <c r="D24" s="4"/>
      <c r="E24" t="s">
        <v>33</v>
      </c>
      <c r="F24" s="21"/>
      <c r="G24" t="s">
        <v>29</v>
      </c>
    </row>
    <row r="25" spans="3:10" ht="19.5" thickBot="1" x14ac:dyDescent="0.45">
      <c r="D25" s="1"/>
      <c r="G25" s="24">
        <f>+F24*9.37*2.58/100000</f>
        <v>0</v>
      </c>
      <c r="H25" s="24"/>
      <c r="I25" t="s">
        <v>16</v>
      </c>
      <c r="J25" s="4" t="s">
        <v>17</v>
      </c>
    </row>
    <row r="26" spans="3:10" ht="19.5" thickBot="1" x14ac:dyDescent="0.45">
      <c r="D26" s="4"/>
      <c r="E26" t="s">
        <v>36</v>
      </c>
      <c r="F26" s="21"/>
      <c r="G26" t="s">
        <v>15</v>
      </c>
      <c r="H26" s="7"/>
      <c r="J26" s="4"/>
    </row>
    <row r="27" spans="3:10" x14ac:dyDescent="0.4">
      <c r="D27" s="1"/>
      <c r="F27" s="2"/>
      <c r="G27" s="24">
        <f>+F26*2.58/100000</f>
        <v>0</v>
      </c>
      <c r="H27" s="24"/>
      <c r="I27" t="s">
        <v>16</v>
      </c>
      <c r="J27" s="4" t="s">
        <v>17</v>
      </c>
    </row>
    <row r="28" spans="3:10" x14ac:dyDescent="0.4">
      <c r="G28" s="2"/>
      <c r="H28" s="2"/>
    </row>
    <row r="29" spans="3:10" ht="19.5" thickBot="1" x14ac:dyDescent="0.45">
      <c r="D29" t="s">
        <v>26</v>
      </c>
    </row>
    <row r="30" spans="3:10" ht="19.5" thickBot="1" x14ac:dyDescent="0.45">
      <c r="D30" s="4"/>
      <c r="E30" t="s">
        <v>33</v>
      </c>
      <c r="F30" s="21"/>
      <c r="G30" t="s">
        <v>29</v>
      </c>
    </row>
    <row r="31" spans="3:10" ht="19.5" thickBot="1" x14ac:dyDescent="0.45">
      <c r="D31" s="1"/>
      <c r="G31" s="24">
        <f>+F30*9.37*2.58/100000</f>
        <v>0</v>
      </c>
      <c r="H31" s="24"/>
      <c r="I31" t="s">
        <v>16</v>
      </c>
      <c r="J31" s="1" t="s">
        <v>18</v>
      </c>
    </row>
    <row r="32" spans="3:10" ht="19.5" thickBot="1" x14ac:dyDescent="0.45">
      <c r="D32" s="4"/>
      <c r="E32" t="s">
        <v>36</v>
      </c>
      <c r="F32" s="22">
        <v>801</v>
      </c>
      <c r="G32" t="s">
        <v>15</v>
      </c>
    </row>
    <row r="33" spans="3:24" x14ac:dyDescent="0.4">
      <c r="D33" s="1"/>
      <c r="G33" s="24">
        <f>+F32*2.58/100000</f>
        <v>2.0665799999999998E-2</v>
      </c>
      <c r="H33" s="24"/>
      <c r="I33" t="s">
        <v>16</v>
      </c>
      <c r="J33" s="1" t="s">
        <v>18</v>
      </c>
    </row>
    <row r="34" spans="3:24" ht="19.5" thickBot="1" x14ac:dyDescent="0.45"/>
    <row r="35" spans="3:24" ht="19.5" thickBot="1" x14ac:dyDescent="0.45">
      <c r="D35" t="s">
        <v>21</v>
      </c>
      <c r="E35" t="s">
        <v>19</v>
      </c>
      <c r="F35" s="39">
        <f>SUM(G25,G27)-SUM(G31,G33)</f>
        <v>-2.0665799999999998E-2</v>
      </c>
      <c r="G35" s="40"/>
      <c r="H35" t="s">
        <v>16</v>
      </c>
    </row>
    <row r="37" spans="3:24" x14ac:dyDescent="0.4">
      <c r="C37" t="s">
        <v>23</v>
      </c>
    </row>
    <row r="38" spans="3:24" ht="19.5" thickBot="1" x14ac:dyDescent="0.45">
      <c r="D38" s="37" t="s">
        <v>5</v>
      </c>
      <c r="E38" s="38"/>
      <c r="F38" s="8">
        <v>2023</v>
      </c>
      <c r="G38" s="8">
        <v>2024</v>
      </c>
      <c r="H38" s="8">
        <v>2025</v>
      </c>
      <c r="I38" s="8">
        <v>2026</v>
      </c>
      <c r="J38" s="8">
        <v>2027</v>
      </c>
      <c r="K38" s="8">
        <v>2028</v>
      </c>
      <c r="L38" s="8">
        <v>2029</v>
      </c>
      <c r="M38" s="8">
        <v>2030</v>
      </c>
      <c r="N38" s="8">
        <v>2031</v>
      </c>
      <c r="O38" s="8">
        <v>2032</v>
      </c>
      <c r="P38" s="8">
        <v>2033</v>
      </c>
      <c r="Q38" s="8">
        <v>2034</v>
      </c>
      <c r="R38" s="8">
        <v>2035</v>
      </c>
      <c r="S38" s="8">
        <v>2036</v>
      </c>
      <c r="T38" s="8">
        <v>2037</v>
      </c>
      <c r="U38" s="8">
        <v>2038</v>
      </c>
      <c r="V38" s="8">
        <v>2039</v>
      </c>
      <c r="W38" s="8">
        <v>2040</v>
      </c>
    </row>
    <row r="39" spans="3:24" x14ac:dyDescent="0.4">
      <c r="D39" s="37" t="s">
        <v>1</v>
      </c>
      <c r="E39" s="41"/>
      <c r="F39" s="10"/>
      <c r="G39" s="11"/>
      <c r="H39" s="11"/>
      <c r="I39" s="11">
        <v>4300000</v>
      </c>
      <c r="J39" s="11">
        <v>4300000</v>
      </c>
      <c r="K39" s="11">
        <v>4300000</v>
      </c>
      <c r="L39" s="11">
        <v>4300000</v>
      </c>
      <c r="M39" s="11">
        <v>4300000</v>
      </c>
      <c r="N39" s="11">
        <v>4300000</v>
      </c>
      <c r="O39" s="11">
        <v>4300000</v>
      </c>
      <c r="P39" s="11">
        <v>4300000</v>
      </c>
      <c r="Q39" s="11">
        <v>4300000</v>
      </c>
      <c r="R39" s="11">
        <v>4300000</v>
      </c>
      <c r="S39" s="11">
        <v>4300000</v>
      </c>
      <c r="T39" s="11">
        <v>4300000</v>
      </c>
      <c r="U39" s="11">
        <v>4300000</v>
      </c>
      <c r="V39" s="11">
        <v>4300000</v>
      </c>
      <c r="W39" s="12">
        <v>4300000</v>
      </c>
    </row>
    <row r="40" spans="3:24" x14ac:dyDescent="0.4">
      <c r="D40" s="37" t="s">
        <v>2</v>
      </c>
      <c r="E40" s="41"/>
      <c r="F40" s="13"/>
      <c r="G40" s="5"/>
      <c r="H40" s="5"/>
      <c r="I40" s="5">
        <v>5</v>
      </c>
      <c r="J40" s="5">
        <v>5</v>
      </c>
      <c r="K40" s="5">
        <v>5</v>
      </c>
      <c r="L40" s="5">
        <v>5</v>
      </c>
      <c r="M40" s="5">
        <v>5</v>
      </c>
      <c r="N40" s="5">
        <v>10</v>
      </c>
      <c r="O40" s="5">
        <v>10</v>
      </c>
      <c r="P40" s="5">
        <v>10</v>
      </c>
      <c r="Q40" s="5">
        <v>10</v>
      </c>
      <c r="R40" s="5">
        <v>10</v>
      </c>
      <c r="S40" s="5">
        <v>10</v>
      </c>
      <c r="T40" s="5">
        <v>10</v>
      </c>
      <c r="U40" s="5">
        <v>10</v>
      </c>
      <c r="V40" s="5">
        <v>10</v>
      </c>
      <c r="W40" s="14">
        <v>10</v>
      </c>
      <c r="X40" t="s">
        <v>27</v>
      </c>
    </row>
    <row r="41" spans="3:24" ht="19.5" thickBot="1" x14ac:dyDescent="0.45">
      <c r="D41" s="37" t="s">
        <v>3</v>
      </c>
      <c r="E41" s="4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</row>
    <row r="42" spans="3:24" x14ac:dyDescent="0.4">
      <c r="D42" s="37" t="s">
        <v>4</v>
      </c>
      <c r="E42" s="38"/>
      <c r="F42" s="9">
        <f>+F39*F40/100-F41</f>
        <v>0</v>
      </c>
      <c r="G42" s="9">
        <f t="shared" ref="G42:W42" si="0">+G39*G40/100-G41</f>
        <v>0</v>
      </c>
      <c r="H42" s="9">
        <f t="shared" si="0"/>
        <v>0</v>
      </c>
      <c r="I42" s="9">
        <f t="shared" si="0"/>
        <v>215000</v>
      </c>
      <c r="J42" s="9">
        <f t="shared" si="0"/>
        <v>215000</v>
      </c>
      <c r="K42" s="9">
        <f t="shared" si="0"/>
        <v>215000</v>
      </c>
      <c r="L42" s="9">
        <f t="shared" si="0"/>
        <v>215000</v>
      </c>
      <c r="M42" s="9">
        <f t="shared" si="0"/>
        <v>215000</v>
      </c>
      <c r="N42" s="9">
        <f t="shared" si="0"/>
        <v>430000</v>
      </c>
      <c r="O42" s="9">
        <f t="shared" si="0"/>
        <v>430000</v>
      </c>
      <c r="P42" s="9">
        <f t="shared" si="0"/>
        <v>430000</v>
      </c>
      <c r="Q42" s="9">
        <f t="shared" si="0"/>
        <v>430000</v>
      </c>
      <c r="R42" s="9">
        <f t="shared" si="0"/>
        <v>430000</v>
      </c>
      <c r="S42" s="9">
        <f t="shared" si="0"/>
        <v>430000</v>
      </c>
      <c r="T42" s="9">
        <f t="shared" si="0"/>
        <v>430000</v>
      </c>
      <c r="U42" s="9">
        <f t="shared" si="0"/>
        <v>430000</v>
      </c>
      <c r="V42" s="9">
        <f t="shared" si="0"/>
        <v>430000</v>
      </c>
      <c r="W42" s="9">
        <f t="shared" si="0"/>
        <v>430000</v>
      </c>
    </row>
    <row r="43" spans="3:24" x14ac:dyDescent="0.4">
      <c r="D43" s="37" t="s">
        <v>6</v>
      </c>
      <c r="E43" s="38"/>
      <c r="F43" s="5">
        <f>+F42</f>
        <v>0</v>
      </c>
      <c r="G43" s="5">
        <f>+G42+F43</f>
        <v>0</v>
      </c>
      <c r="H43" s="5">
        <f t="shared" ref="H43:W43" si="1">+H42+G43</f>
        <v>0</v>
      </c>
      <c r="I43" s="5">
        <f t="shared" si="1"/>
        <v>215000</v>
      </c>
      <c r="J43" s="5">
        <f t="shared" si="1"/>
        <v>430000</v>
      </c>
      <c r="K43" s="5">
        <f t="shared" si="1"/>
        <v>645000</v>
      </c>
      <c r="L43" s="5">
        <f t="shared" si="1"/>
        <v>860000</v>
      </c>
      <c r="M43" s="5">
        <f t="shared" si="1"/>
        <v>1075000</v>
      </c>
      <c r="N43" s="5">
        <f t="shared" si="1"/>
        <v>1505000</v>
      </c>
      <c r="O43" s="5">
        <f t="shared" si="1"/>
        <v>1935000</v>
      </c>
      <c r="P43" s="5">
        <f t="shared" si="1"/>
        <v>2365000</v>
      </c>
      <c r="Q43" s="5">
        <f t="shared" si="1"/>
        <v>2795000</v>
      </c>
      <c r="R43" s="5">
        <f t="shared" si="1"/>
        <v>3225000</v>
      </c>
      <c r="S43" s="5">
        <f t="shared" si="1"/>
        <v>3655000</v>
      </c>
      <c r="T43" s="5">
        <f t="shared" si="1"/>
        <v>4085000</v>
      </c>
      <c r="U43" s="5">
        <f t="shared" si="1"/>
        <v>4515000</v>
      </c>
      <c r="V43" s="5">
        <f t="shared" si="1"/>
        <v>4945000</v>
      </c>
      <c r="W43" s="6">
        <f t="shared" si="1"/>
        <v>5375000</v>
      </c>
    </row>
  </sheetData>
  <mergeCells count="14">
    <mergeCell ref="G31:H31"/>
    <mergeCell ref="B2:L6"/>
    <mergeCell ref="F16:G16"/>
    <mergeCell ref="G21:H21"/>
    <mergeCell ref="G25:H25"/>
    <mergeCell ref="G27:H27"/>
    <mergeCell ref="D42:E42"/>
    <mergeCell ref="D43:E43"/>
    <mergeCell ref="G33:H33"/>
    <mergeCell ref="F35:G35"/>
    <mergeCell ref="D38:E38"/>
    <mergeCell ref="D39:E39"/>
    <mergeCell ref="D40:E40"/>
    <mergeCell ref="D41:E4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6B37-325F-4F1D-AFA1-31DC086DCEF6}">
  <dimension ref="B1:X43"/>
  <sheetViews>
    <sheetView workbookViewId="0">
      <selection activeCell="B2" sqref="B2:L6"/>
    </sheetView>
  </sheetViews>
  <sheetFormatPr defaultRowHeight="18.75" x14ac:dyDescent="0.4"/>
  <cols>
    <col min="1" max="1" width="1" customWidth="1"/>
    <col min="5" max="5" width="21.375" bestFit="1" customWidth="1"/>
    <col min="6" max="6" width="17.25" bestFit="1" customWidth="1"/>
    <col min="13" max="13" width="9.5" bestFit="1" customWidth="1"/>
    <col min="23" max="23" width="11.625" bestFit="1" customWidth="1"/>
  </cols>
  <sheetData>
    <row r="1" spans="2:12" ht="5.25" customHeight="1" thickBot="1" x14ac:dyDescent="0.45"/>
    <row r="2" spans="2:12" ht="18.75" customHeight="1" x14ac:dyDescent="0.4">
      <c r="B2" s="25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4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x14ac:dyDescent="0.4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4"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9.5" thickBot="1" x14ac:dyDescent="0.45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x14ac:dyDescent="0.4">
      <c r="B7" s="19" t="s">
        <v>24</v>
      </c>
      <c r="C7" s="19"/>
      <c r="D7" s="19"/>
      <c r="E7" s="19"/>
      <c r="F7" s="19"/>
      <c r="G7" s="19"/>
      <c r="H7" s="19"/>
      <c r="I7" s="19"/>
      <c r="J7" s="19"/>
      <c r="K7" s="19"/>
    </row>
    <row r="8" spans="2:12" x14ac:dyDescent="0.4">
      <c r="B8" s="20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2:12" x14ac:dyDescent="0.4">
      <c r="B9" s="20" t="s">
        <v>32</v>
      </c>
      <c r="C9" s="19"/>
      <c r="D9" s="19"/>
      <c r="E9" s="19"/>
      <c r="F9" s="19"/>
      <c r="G9" s="19"/>
      <c r="H9" s="19"/>
      <c r="I9" s="19"/>
      <c r="J9" s="19"/>
    </row>
    <row r="10" spans="2:12" x14ac:dyDescent="0.4">
      <c r="B10" s="20" t="s">
        <v>34</v>
      </c>
      <c r="C10" s="19"/>
      <c r="D10" s="19"/>
      <c r="E10" s="19"/>
      <c r="F10" s="19"/>
      <c r="G10" s="19"/>
      <c r="H10" s="19"/>
      <c r="I10" s="19"/>
      <c r="J10" s="19"/>
    </row>
    <row r="11" spans="2:12" x14ac:dyDescent="0.4">
      <c r="B11" s="20" t="s">
        <v>35</v>
      </c>
      <c r="C11" s="19"/>
      <c r="D11" s="19"/>
      <c r="E11" s="19"/>
      <c r="F11" s="19"/>
      <c r="G11" s="19"/>
      <c r="H11" s="19"/>
      <c r="I11" s="19"/>
      <c r="J11" s="19"/>
    </row>
    <row r="12" spans="2:12" x14ac:dyDescent="0.4">
      <c r="B12" s="19"/>
      <c r="C12" s="19"/>
      <c r="D12" s="19"/>
      <c r="E12" s="19"/>
      <c r="F12" s="19"/>
      <c r="G12" s="19"/>
      <c r="H12" s="19"/>
      <c r="I12" s="19"/>
      <c r="J12" s="19"/>
    </row>
    <row r="13" spans="2:12" x14ac:dyDescent="0.4">
      <c r="B13" s="19"/>
      <c r="C13" s="19"/>
      <c r="D13" s="19"/>
      <c r="E13" s="19"/>
      <c r="F13" s="19"/>
      <c r="G13" s="19"/>
      <c r="H13" s="19"/>
      <c r="I13" s="19"/>
      <c r="J13" s="19"/>
    </row>
    <row r="15" spans="2:12" ht="19.5" thickBot="1" x14ac:dyDescent="0.45">
      <c r="C15" t="s">
        <v>0</v>
      </c>
      <c r="F15" s="2"/>
      <c r="G15" s="2"/>
    </row>
    <row r="16" spans="2:12" ht="19.5" thickBot="1" x14ac:dyDescent="0.45">
      <c r="D16" t="s">
        <v>7</v>
      </c>
      <c r="F16" s="34">
        <f>F35*W43/10000</f>
        <v>-15.336789360000001</v>
      </c>
      <c r="G16" s="35"/>
      <c r="H16" s="18" t="s">
        <v>8</v>
      </c>
    </row>
    <row r="17" spans="3:10" x14ac:dyDescent="0.4">
      <c r="F17" s="2"/>
      <c r="G17" s="2"/>
    </row>
    <row r="18" spans="3:10" x14ac:dyDescent="0.4">
      <c r="C18" t="s">
        <v>22</v>
      </c>
    </row>
    <row r="19" spans="3:10" x14ac:dyDescent="0.4">
      <c r="D19" t="s">
        <v>9</v>
      </c>
      <c r="E19" t="s">
        <v>10</v>
      </c>
      <c r="G19" t="s">
        <v>28</v>
      </c>
    </row>
    <row r="20" spans="3:10" x14ac:dyDescent="0.4">
      <c r="E20" t="s">
        <v>12</v>
      </c>
      <c r="G20" t="s">
        <v>13</v>
      </c>
    </row>
    <row r="21" spans="3:10" ht="20.25" x14ac:dyDescent="0.4">
      <c r="E21" t="s">
        <v>11</v>
      </c>
      <c r="G21" s="36" t="s">
        <v>14</v>
      </c>
      <c r="H21" s="36"/>
    </row>
    <row r="22" spans="3:10" x14ac:dyDescent="0.4">
      <c r="G22" s="23"/>
      <c r="H22" s="23"/>
    </row>
    <row r="23" spans="3:10" ht="19.5" thickBot="1" x14ac:dyDescent="0.45">
      <c r="D23" t="s">
        <v>25</v>
      </c>
    </row>
    <row r="24" spans="3:10" ht="19.5" thickBot="1" x14ac:dyDescent="0.45">
      <c r="D24" s="4"/>
      <c r="E24" t="s">
        <v>33</v>
      </c>
      <c r="F24" s="21"/>
      <c r="G24" t="s">
        <v>29</v>
      </c>
    </row>
    <row r="25" spans="3:10" ht="19.5" thickBot="1" x14ac:dyDescent="0.45">
      <c r="D25" s="1"/>
      <c r="G25" s="24">
        <f>+F24*9.37*2.58/100000</f>
        <v>0</v>
      </c>
      <c r="H25" s="24"/>
      <c r="I25" t="s">
        <v>16</v>
      </c>
      <c r="J25" s="4" t="s">
        <v>17</v>
      </c>
    </row>
    <row r="26" spans="3:10" ht="19.5" thickBot="1" x14ac:dyDescent="0.45">
      <c r="D26" s="4"/>
      <c r="E26" t="s">
        <v>36</v>
      </c>
      <c r="F26" s="21"/>
      <c r="G26" t="s">
        <v>15</v>
      </c>
      <c r="H26" s="7"/>
      <c r="J26" s="4"/>
    </row>
    <row r="27" spans="3:10" x14ac:dyDescent="0.4">
      <c r="D27" s="1"/>
      <c r="F27" s="2"/>
      <c r="G27" s="24">
        <f>+F26*2.58/100000</f>
        <v>0</v>
      </c>
      <c r="H27" s="24"/>
      <c r="I27" t="s">
        <v>16</v>
      </c>
      <c r="J27" s="4" t="s">
        <v>17</v>
      </c>
    </row>
    <row r="28" spans="3:10" x14ac:dyDescent="0.4">
      <c r="G28" s="2"/>
      <c r="H28" s="2"/>
    </row>
    <row r="29" spans="3:10" ht="19.5" thickBot="1" x14ac:dyDescent="0.45">
      <c r="D29" t="s">
        <v>26</v>
      </c>
    </row>
    <row r="30" spans="3:10" ht="19.5" thickBot="1" x14ac:dyDescent="0.45">
      <c r="D30" s="4"/>
      <c r="E30" t="s">
        <v>33</v>
      </c>
      <c r="F30" s="21"/>
      <c r="G30" t="s">
        <v>29</v>
      </c>
    </row>
    <row r="31" spans="3:10" ht="19.5" thickBot="1" x14ac:dyDescent="0.45">
      <c r="D31" s="1"/>
      <c r="G31" s="24">
        <f>+F30*9.37*2.58/100000</f>
        <v>0</v>
      </c>
      <c r="H31" s="24"/>
      <c r="I31" t="s">
        <v>16</v>
      </c>
      <c r="J31" s="1" t="s">
        <v>18</v>
      </c>
    </row>
    <row r="32" spans="3:10" ht="19.5" thickBot="1" x14ac:dyDescent="0.45">
      <c r="D32" s="4"/>
      <c r="E32" t="s">
        <v>36</v>
      </c>
      <c r="F32" s="22">
        <v>2033</v>
      </c>
      <c r="G32" t="s">
        <v>15</v>
      </c>
    </row>
    <row r="33" spans="3:24" x14ac:dyDescent="0.4">
      <c r="D33" s="1"/>
      <c r="G33" s="24">
        <f>+F32*2.58/100000</f>
        <v>5.2451400000000002E-2</v>
      </c>
      <c r="H33" s="24"/>
      <c r="I33" t="s">
        <v>16</v>
      </c>
      <c r="J33" s="1" t="s">
        <v>18</v>
      </c>
    </row>
    <row r="34" spans="3:24" ht="19.5" thickBot="1" x14ac:dyDescent="0.45"/>
    <row r="35" spans="3:24" ht="19.5" thickBot="1" x14ac:dyDescent="0.45">
      <c r="D35" t="s">
        <v>21</v>
      </c>
      <c r="E35" t="s">
        <v>19</v>
      </c>
      <c r="F35" s="39">
        <f>SUM(G25,G27)-SUM(G31,G33)</f>
        <v>-5.2451400000000002E-2</v>
      </c>
      <c r="G35" s="40"/>
      <c r="H35" t="s">
        <v>16</v>
      </c>
    </row>
    <row r="37" spans="3:24" x14ac:dyDescent="0.4">
      <c r="C37" t="s">
        <v>23</v>
      </c>
    </row>
    <row r="38" spans="3:24" ht="19.5" thickBot="1" x14ac:dyDescent="0.45">
      <c r="D38" s="37" t="s">
        <v>5</v>
      </c>
      <c r="E38" s="38"/>
      <c r="F38" s="8">
        <v>2023</v>
      </c>
      <c r="G38" s="8">
        <v>2024</v>
      </c>
      <c r="H38" s="8">
        <v>2025</v>
      </c>
      <c r="I38" s="8">
        <v>2026</v>
      </c>
      <c r="J38" s="8">
        <v>2027</v>
      </c>
      <c r="K38" s="8">
        <v>2028</v>
      </c>
      <c r="L38" s="8">
        <v>2029</v>
      </c>
      <c r="M38" s="8">
        <v>2030</v>
      </c>
      <c r="N38" s="8">
        <v>2031</v>
      </c>
      <c r="O38" s="8">
        <v>2032</v>
      </c>
      <c r="P38" s="8">
        <v>2033</v>
      </c>
      <c r="Q38" s="8">
        <v>2034</v>
      </c>
      <c r="R38" s="8">
        <v>2035</v>
      </c>
      <c r="S38" s="8">
        <v>2036</v>
      </c>
      <c r="T38" s="8">
        <v>2037</v>
      </c>
      <c r="U38" s="8">
        <v>2038</v>
      </c>
      <c r="V38" s="8">
        <v>2039</v>
      </c>
      <c r="W38" s="8">
        <v>2040</v>
      </c>
    </row>
    <row r="39" spans="3:24" x14ac:dyDescent="0.4">
      <c r="D39" s="37" t="s">
        <v>1</v>
      </c>
      <c r="E39" s="41"/>
      <c r="F39" s="10"/>
      <c r="G39" s="11">
        <v>4300000</v>
      </c>
      <c r="H39" s="11">
        <v>4300000</v>
      </c>
      <c r="I39" s="11">
        <v>4300000</v>
      </c>
      <c r="J39" s="11">
        <v>4300000</v>
      </c>
      <c r="K39" s="11">
        <v>4300000</v>
      </c>
      <c r="L39" s="11">
        <v>4300000</v>
      </c>
      <c r="M39" s="11">
        <v>4300000</v>
      </c>
      <c r="N39" s="11">
        <v>4300000</v>
      </c>
      <c r="O39" s="11">
        <v>4300000</v>
      </c>
      <c r="P39" s="11">
        <v>4300000</v>
      </c>
      <c r="Q39" s="11">
        <v>4300000</v>
      </c>
      <c r="R39" s="11">
        <v>4300000</v>
      </c>
      <c r="S39" s="11">
        <v>4300000</v>
      </c>
      <c r="T39" s="11">
        <v>4300000</v>
      </c>
      <c r="U39" s="11">
        <v>4300000</v>
      </c>
      <c r="V39" s="11">
        <v>4300000</v>
      </c>
      <c r="W39" s="12">
        <v>4300000</v>
      </c>
    </row>
    <row r="40" spans="3:24" x14ac:dyDescent="0.4">
      <c r="D40" s="37" t="s">
        <v>2</v>
      </c>
      <c r="E40" s="41"/>
      <c r="F40" s="13"/>
      <c r="G40" s="5">
        <v>4</v>
      </c>
      <c r="H40" s="5">
        <v>4</v>
      </c>
      <c r="I40" s="5">
        <v>4</v>
      </c>
      <c r="J40" s="5">
        <v>4</v>
      </c>
      <c r="K40" s="5">
        <v>4</v>
      </c>
      <c r="L40" s="5">
        <v>4</v>
      </c>
      <c r="M40" s="5">
        <v>4</v>
      </c>
      <c r="N40" s="5">
        <v>4</v>
      </c>
      <c r="O40" s="5">
        <v>4</v>
      </c>
      <c r="P40" s="5">
        <v>4</v>
      </c>
      <c r="Q40" s="5">
        <v>4</v>
      </c>
      <c r="R40" s="5">
        <v>4</v>
      </c>
      <c r="S40" s="5">
        <v>4</v>
      </c>
      <c r="T40" s="5">
        <v>4</v>
      </c>
      <c r="U40" s="5">
        <v>4</v>
      </c>
      <c r="V40" s="5">
        <v>4</v>
      </c>
      <c r="W40" s="5">
        <v>4</v>
      </c>
      <c r="X40" t="s">
        <v>27</v>
      </c>
    </row>
    <row r="41" spans="3:24" ht="19.5" thickBot="1" x14ac:dyDescent="0.45">
      <c r="D41" s="37" t="s">
        <v>3</v>
      </c>
      <c r="E41" s="4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</row>
    <row r="42" spans="3:24" x14ac:dyDescent="0.4">
      <c r="D42" s="37" t="s">
        <v>4</v>
      </c>
      <c r="E42" s="38"/>
      <c r="F42" s="9">
        <f>+F39*F40/100-F41</f>
        <v>0</v>
      </c>
      <c r="G42" s="9">
        <f t="shared" ref="G42:W42" si="0">+G39*G40/100-G41</f>
        <v>172000</v>
      </c>
      <c r="H42" s="9">
        <f t="shared" si="0"/>
        <v>172000</v>
      </c>
      <c r="I42" s="9">
        <f t="shared" si="0"/>
        <v>172000</v>
      </c>
      <c r="J42" s="9">
        <f t="shared" si="0"/>
        <v>172000</v>
      </c>
      <c r="K42" s="9">
        <f t="shared" si="0"/>
        <v>172000</v>
      </c>
      <c r="L42" s="9">
        <f t="shared" si="0"/>
        <v>172000</v>
      </c>
      <c r="M42" s="9">
        <f t="shared" si="0"/>
        <v>172000</v>
      </c>
      <c r="N42" s="9">
        <f t="shared" si="0"/>
        <v>172000</v>
      </c>
      <c r="O42" s="9">
        <f t="shared" si="0"/>
        <v>172000</v>
      </c>
      <c r="P42" s="9">
        <f t="shared" si="0"/>
        <v>172000</v>
      </c>
      <c r="Q42" s="9">
        <f t="shared" si="0"/>
        <v>172000</v>
      </c>
      <c r="R42" s="9">
        <f t="shared" si="0"/>
        <v>172000</v>
      </c>
      <c r="S42" s="9">
        <f t="shared" si="0"/>
        <v>172000</v>
      </c>
      <c r="T42" s="9">
        <f t="shared" si="0"/>
        <v>172000</v>
      </c>
      <c r="U42" s="9">
        <f t="shared" si="0"/>
        <v>172000</v>
      </c>
      <c r="V42" s="9">
        <f t="shared" si="0"/>
        <v>172000</v>
      </c>
      <c r="W42" s="9">
        <f t="shared" si="0"/>
        <v>172000</v>
      </c>
    </row>
    <row r="43" spans="3:24" x14ac:dyDescent="0.4">
      <c r="D43" s="37" t="s">
        <v>6</v>
      </c>
      <c r="E43" s="38"/>
      <c r="F43" s="5">
        <f>+F42</f>
        <v>0</v>
      </c>
      <c r="G43" s="5">
        <f>+G42+F43</f>
        <v>172000</v>
      </c>
      <c r="H43" s="5">
        <f t="shared" ref="H43:W43" si="1">+H42+G43</f>
        <v>344000</v>
      </c>
      <c r="I43" s="5">
        <f t="shared" si="1"/>
        <v>516000</v>
      </c>
      <c r="J43" s="5">
        <f t="shared" si="1"/>
        <v>688000</v>
      </c>
      <c r="K43" s="5">
        <f t="shared" si="1"/>
        <v>860000</v>
      </c>
      <c r="L43" s="5">
        <f t="shared" si="1"/>
        <v>1032000</v>
      </c>
      <c r="M43" s="5">
        <f t="shared" si="1"/>
        <v>1204000</v>
      </c>
      <c r="N43" s="5">
        <f t="shared" si="1"/>
        <v>1376000</v>
      </c>
      <c r="O43" s="5">
        <f t="shared" si="1"/>
        <v>1548000</v>
      </c>
      <c r="P43" s="5">
        <f t="shared" si="1"/>
        <v>1720000</v>
      </c>
      <c r="Q43" s="5">
        <f t="shared" si="1"/>
        <v>1892000</v>
      </c>
      <c r="R43" s="5">
        <f t="shared" si="1"/>
        <v>2064000</v>
      </c>
      <c r="S43" s="5">
        <f t="shared" si="1"/>
        <v>2236000</v>
      </c>
      <c r="T43" s="5">
        <f t="shared" si="1"/>
        <v>2408000</v>
      </c>
      <c r="U43" s="5">
        <f t="shared" si="1"/>
        <v>2580000</v>
      </c>
      <c r="V43" s="5">
        <f t="shared" si="1"/>
        <v>2752000</v>
      </c>
      <c r="W43" s="6">
        <f t="shared" si="1"/>
        <v>2924000</v>
      </c>
    </row>
  </sheetData>
  <mergeCells count="14">
    <mergeCell ref="G31:H31"/>
    <mergeCell ref="B2:L6"/>
    <mergeCell ref="F16:G16"/>
    <mergeCell ref="G21:H21"/>
    <mergeCell ref="G25:H25"/>
    <mergeCell ref="G27:H27"/>
    <mergeCell ref="D42:E42"/>
    <mergeCell ref="D43:E43"/>
    <mergeCell ref="G33:H33"/>
    <mergeCell ref="F35:G35"/>
    <mergeCell ref="D38:E38"/>
    <mergeCell ref="D39:E39"/>
    <mergeCell ref="D40:E40"/>
    <mergeCell ref="D41:E4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14B57-8871-42C0-A824-D5953A1C2D93}">
  <dimension ref="B1:X43"/>
  <sheetViews>
    <sheetView workbookViewId="0">
      <selection activeCell="B2" sqref="B2:L6"/>
    </sheetView>
  </sheetViews>
  <sheetFormatPr defaultRowHeight="18.75" x14ac:dyDescent="0.4"/>
  <cols>
    <col min="1" max="1" width="1" customWidth="1"/>
    <col min="5" max="5" width="21.375" bestFit="1" customWidth="1"/>
    <col min="6" max="6" width="17.25" bestFit="1" customWidth="1"/>
    <col min="13" max="13" width="9.5" bestFit="1" customWidth="1"/>
    <col min="23" max="23" width="11.625" bestFit="1" customWidth="1"/>
  </cols>
  <sheetData>
    <row r="1" spans="2:12" ht="5.25" customHeight="1" thickBot="1" x14ac:dyDescent="0.45"/>
    <row r="2" spans="2:12" ht="18.75" customHeight="1" x14ac:dyDescent="0.4">
      <c r="B2" s="25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4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x14ac:dyDescent="0.4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4">
      <c r="B5" s="28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9.5" thickBot="1" x14ac:dyDescent="0.45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x14ac:dyDescent="0.4">
      <c r="B7" s="19" t="s">
        <v>24</v>
      </c>
      <c r="C7" s="19"/>
      <c r="D7" s="19"/>
      <c r="E7" s="19"/>
      <c r="F7" s="19"/>
      <c r="G7" s="19"/>
      <c r="H7" s="19"/>
      <c r="I7" s="19"/>
      <c r="J7" s="19"/>
      <c r="K7" s="19"/>
    </row>
    <row r="8" spans="2:12" x14ac:dyDescent="0.4">
      <c r="B8" s="20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2:12" x14ac:dyDescent="0.4">
      <c r="B9" s="20" t="s">
        <v>32</v>
      </c>
      <c r="C9" s="19"/>
      <c r="D9" s="19"/>
      <c r="E9" s="19"/>
      <c r="F9" s="19"/>
      <c r="G9" s="19"/>
      <c r="H9" s="19"/>
      <c r="I9" s="19"/>
      <c r="J9" s="19"/>
    </row>
    <row r="10" spans="2:12" x14ac:dyDescent="0.4">
      <c r="B10" s="20" t="s">
        <v>34</v>
      </c>
      <c r="C10" s="19"/>
      <c r="D10" s="19"/>
      <c r="E10" s="19"/>
      <c r="F10" s="19"/>
      <c r="G10" s="19"/>
      <c r="H10" s="19"/>
      <c r="I10" s="19"/>
      <c r="J10" s="19"/>
    </row>
    <row r="11" spans="2:12" x14ac:dyDescent="0.4">
      <c r="B11" s="20" t="s">
        <v>35</v>
      </c>
      <c r="C11" s="19"/>
      <c r="D11" s="19"/>
      <c r="E11" s="19"/>
      <c r="F11" s="19"/>
      <c r="G11" s="19"/>
      <c r="H11" s="19"/>
      <c r="I11" s="19"/>
      <c r="J11" s="19"/>
    </row>
    <row r="12" spans="2:12" x14ac:dyDescent="0.4">
      <c r="B12" s="19"/>
      <c r="C12" s="19"/>
      <c r="D12" s="19"/>
      <c r="E12" s="19"/>
      <c r="F12" s="19"/>
      <c r="G12" s="19"/>
      <c r="H12" s="19"/>
      <c r="I12" s="19"/>
      <c r="J12" s="19"/>
    </row>
    <row r="13" spans="2:12" x14ac:dyDescent="0.4">
      <c r="B13" s="19"/>
      <c r="C13" s="19"/>
      <c r="D13" s="19"/>
      <c r="E13" s="19"/>
      <c r="F13" s="19"/>
      <c r="G13" s="19"/>
      <c r="H13" s="19"/>
      <c r="I13" s="19"/>
      <c r="J13" s="19"/>
    </row>
    <row r="15" spans="2:12" ht="19.5" thickBot="1" x14ac:dyDescent="0.45">
      <c r="C15" t="s">
        <v>0</v>
      </c>
      <c r="F15" s="2"/>
      <c r="G15" s="2"/>
    </row>
    <row r="16" spans="2:12" ht="19.5" thickBot="1" x14ac:dyDescent="0.45">
      <c r="D16" t="s">
        <v>7</v>
      </c>
      <c r="F16" s="34">
        <f>F35*W43/10000</f>
        <v>-10.501926119999998</v>
      </c>
      <c r="G16" s="35"/>
      <c r="H16" s="18" t="s">
        <v>8</v>
      </c>
    </row>
    <row r="17" spans="3:10" x14ac:dyDescent="0.4">
      <c r="F17" s="2"/>
      <c r="G17" s="2"/>
    </row>
    <row r="18" spans="3:10" x14ac:dyDescent="0.4">
      <c r="C18" t="s">
        <v>22</v>
      </c>
    </row>
    <row r="19" spans="3:10" x14ac:dyDescent="0.4">
      <c r="D19" t="s">
        <v>9</v>
      </c>
      <c r="E19" t="s">
        <v>10</v>
      </c>
      <c r="G19" t="s">
        <v>28</v>
      </c>
    </row>
    <row r="20" spans="3:10" x14ac:dyDescent="0.4">
      <c r="E20" t="s">
        <v>12</v>
      </c>
      <c r="G20" t="s">
        <v>13</v>
      </c>
    </row>
    <row r="21" spans="3:10" ht="20.25" x14ac:dyDescent="0.4">
      <c r="E21" t="s">
        <v>11</v>
      </c>
      <c r="G21" s="36" t="s">
        <v>14</v>
      </c>
      <c r="H21" s="36"/>
    </row>
    <row r="22" spans="3:10" x14ac:dyDescent="0.4">
      <c r="G22" s="23"/>
      <c r="H22" s="23"/>
    </row>
    <row r="23" spans="3:10" ht="19.5" thickBot="1" x14ac:dyDescent="0.45">
      <c r="D23" t="s">
        <v>25</v>
      </c>
    </row>
    <row r="24" spans="3:10" ht="19.5" thickBot="1" x14ac:dyDescent="0.45">
      <c r="D24" s="4"/>
      <c r="E24" t="s">
        <v>33</v>
      </c>
      <c r="F24" s="21"/>
      <c r="G24" t="s">
        <v>29</v>
      </c>
    </row>
    <row r="25" spans="3:10" ht="19.5" thickBot="1" x14ac:dyDescent="0.45">
      <c r="D25" s="1"/>
      <c r="G25" s="24">
        <f>+F24*9.37*2.58/100000</f>
        <v>0</v>
      </c>
      <c r="H25" s="24"/>
      <c r="I25" t="s">
        <v>16</v>
      </c>
      <c r="J25" s="4" t="s">
        <v>17</v>
      </c>
    </row>
    <row r="26" spans="3:10" ht="19.5" thickBot="1" x14ac:dyDescent="0.45">
      <c r="D26" s="4"/>
      <c r="E26" t="s">
        <v>36</v>
      </c>
      <c r="F26" s="21"/>
      <c r="G26" t="s">
        <v>15</v>
      </c>
      <c r="H26" s="7"/>
      <c r="J26" s="4"/>
    </row>
    <row r="27" spans="3:10" x14ac:dyDescent="0.4">
      <c r="D27" s="1"/>
      <c r="F27" s="2"/>
      <c r="G27" s="24">
        <f>+F26*2.58/100000</f>
        <v>0</v>
      </c>
      <c r="H27" s="24"/>
      <c r="I27" t="s">
        <v>16</v>
      </c>
      <c r="J27" s="4" t="s">
        <v>17</v>
      </c>
    </row>
    <row r="28" spans="3:10" x14ac:dyDescent="0.4">
      <c r="G28" s="2"/>
      <c r="H28" s="2"/>
    </row>
    <row r="29" spans="3:10" ht="19.5" thickBot="1" x14ac:dyDescent="0.45">
      <c r="D29" t="s">
        <v>26</v>
      </c>
    </row>
    <row r="30" spans="3:10" ht="19.5" thickBot="1" x14ac:dyDescent="0.45">
      <c r="D30" s="4"/>
      <c r="E30" t="s">
        <v>33</v>
      </c>
      <c r="F30" s="21"/>
      <c r="G30" t="s">
        <v>29</v>
      </c>
    </row>
    <row r="31" spans="3:10" ht="19.5" thickBot="1" x14ac:dyDescent="0.45">
      <c r="D31" s="1"/>
      <c r="G31" s="24">
        <f>+F30*9.37*2.58/100000</f>
        <v>0</v>
      </c>
      <c r="H31" s="24"/>
      <c r="I31" t="s">
        <v>16</v>
      </c>
      <c r="J31" s="1" t="s">
        <v>18</v>
      </c>
    </row>
    <row r="32" spans="3:10" ht="19.5" thickBot="1" x14ac:dyDescent="0.45">
      <c r="D32" s="4"/>
      <c r="E32" t="s">
        <v>36</v>
      </c>
      <c r="F32" s="22">
        <v>119</v>
      </c>
      <c r="G32" t="s">
        <v>15</v>
      </c>
    </row>
    <row r="33" spans="3:24" x14ac:dyDescent="0.4">
      <c r="D33" s="1"/>
      <c r="G33" s="24">
        <f>+F32*2.58/100000</f>
        <v>3.0701999999999999E-3</v>
      </c>
      <c r="H33" s="24"/>
      <c r="I33" t="s">
        <v>16</v>
      </c>
      <c r="J33" s="1" t="s">
        <v>18</v>
      </c>
    </row>
    <row r="34" spans="3:24" ht="19.5" thickBot="1" x14ac:dyDescent="0.45"/>
    <row r="35" spans="3:24" ht="19.5" thickBot="1" x14ac:dyDescent="0.45">
      <c r="D35" t="s">
        <v>21</v>
      </c>
      <c r="E35" t="s">
        <v>19</v>
      </c>
      <c r="F35" s="39">
        <f>SUM(G25,G27)-SUM(G31,G33)</f>
        <v>-3.0701999999999999E-3</v>
      </c>
      <c r="G35" s="40"/>
      <c r="H35" t="s">
        <v>16</v>
      </c>
    </row>
    <row r="37" spans="3:24" x14ac:dyDescent="0.4">
      <c r="C37" t="s">
        <v>23</v>
      </c>
    </row>
    <row r="38" spans="3:24" ht="19.5" thickBot="1" x14ac:dyDescent="0.45">
      <c r="D38" s="37" t="s">
        <v>5</v>
      </c>
      <c r="E38" s="38"/>
      <c r="F38" s="8">
        <v>2023</v>
      </c>
      <c r="G38" s="8">
        <v>2024</v>
      </c>
      <c r="H38" s="8">
        <v>2025</v>
      </c>
      <c r="I38" s="8">
        <v>2026</v>
      </c>
      <c r="J38" s="8">
        <v>2027</v>
      </c>
      <c r="K38" s="8">
        <v>2028</v>
      </c>
      <c r="L38" s="8">
        <v>2029</v>
      </c>
      <c r="M38" s="8">
        <v>2030</v>
      </c>
      <c r="N38" s="8">
        <v>2031</v>
      </c>
      <c r="O38" s="8">
        <v>2032</v>
      </c>
      <c r="P38" s="8">
        <v>2033</v>
      </c>
      <c r="Q38" s="8">
        <v>2034</v>
      </c>
      <c r="R38" s="8">
        <v>2035</v>
      </c>
      <c r="S38" s="8">
        <v>2036</v>
      </c>
      <c r="T38" s="8">
        <v>2037</v>
      </c>
      <c r="U38" s="8">
        <v>2038</v>
      </c>
      <c r="V38" s="8">
        <v>2039</v>
      </c>
      <c r="W38" s="8">
        <v>2040</v>
      </c>
    </row>
    <row r="39" spans="3:24" x14ac:dyDescent="0.4">
      <c r="D39" s="37" t="s">
        <v>1</v>
      </c>
      <c r="E39" s="41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>
        <v>114020000</v>
      </c>
    </row>
    <row r="40" spans="3:24" x14ac:dyDescent="0.4">
      <c r="D40" s="37" t="s">
        <v>2</v>
      </c>
      <c r="E40" s="41"/>
      <c r="F40" s="1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30</v>
      </c>
      <c r="X40" t="s">
        <v>27</v>
      </c>
    </row>
    <row r="41" spans="3:24" ht="19.5" thickBot="1" x14ac:dyDescent="0.45">
      <c r="D41" s="37" t="s">
        <v>3</v>
      </c>
      <c r="E41" s="41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</row>
    <row r="42" spans="3:24" x14ac:dyDescent="0.4">
      <c r="D42" s="37" t="s">
        <v>4</v>
      </c>
      <c r="E42" s="38"/>
      <c r="F42" s="9">
        <f>+F39*F40/100-F41</f>
        <v>0</v>
      </c>
      <c r="G42" s="9">
        <f t="shared" ref="G42:W42" si="0">+G39*G40/100-G41</f>
        <v>0</v>
      </c>
      <c r="H42" s="9">
        <f t="shared" si="0"/>
        <v>0</v>
      </c>
      <c r="I42" s="9">
        <f t="shared" si="0"/>
        <v>0</v>
      </c>
      <c r="J42" s="9">
        <f t="shared" si="0"/>
        <v>0</v>
      </c>
      <c r="K42" s="9">
        <f t="shared" si="0"/>
        <v>0</v>
      </c>
      <c r="L42" s="9">
        <f t="shared" si="0"/>
        <v>0</v>
      </c>
      <c r="M42" s="9">
        <f t="shared" si="0"/>
        <v>0</v>
      </c>
      <c r="N42" s="9">
        <f t="shared" si="0"/>
        <v>0</v>
      </c>
      <c r="O42" s="9">
        <f t="shared" si="0"/>
        <v>0</v>
      </c>
      <c r="P42" s="9">
        <f t="shared" si="0"/>
        <v>0</v>
      </c>
      <c r="Q42" s="9">
        <f t="shared" si="0"/>
        <v>0</v>
      </c>
      <c r="R42" s="9">
        <f t="shared" si="0"/>
        <v>0</v>
      </c>
      <c r="S42" s="9">
        <f t="shared" si="0"/>
        <v>0</v>
      </c>
      <c r="T42" s="9">
        <f t="shared" si="0"/>
        <v>0</v>
      </c>
      <c r="U42" s="9">
        <f t="shared" si="0"/>
        <v>0</v>
      </c>
      <c r="V42" s="9">
        <f t="shared" si="0"/>
        <v>0</v>
      </c>
      <c r="W42" s="9">
        <f t="shared" si="0"/>
        <v>34206000</v>
      </c>
    </row>
    <row r="43" spans="3:24" x14ac:dyDescent="0.4">
      <c r="D43" s="37" t="s">
        <v>6</v>
      </c>
      <c r="E43" s="38"/>
      <c r="F43" s="5">
        <f>+F42</f>
        <v>0</v>
      </c>
      <c r="G43" s="5">
        <f>+G42+F43</f>
        <v>0</v>
      </c>
      <c r="H43" s="5">
        <f t="shared" ref="H43:W43" si="1">+H42+G43</f>
        <v>0</v>
      </c>
      <c r="I43" s="5">
        <f t="shared" si="1"/>
        <v>0</v>
      </c>
      <c r="J43" s="5">
        <f t="shared" si="1"/>
        <v>0</v>
      </c>
      <c r="K43" s="5">
        <f t="shared" si="1"/>
        <v>0</v>
      </c>
      <c r="L43" s="5">
        <f t="shared" si="1"/>
        <v>0</v>
      </c>
      <c r="M43" s="5">
        <f t="shared" si="1"/>
        <v>0</v>
      </c>
      <c r="N43" s="5">
        <f t="shared" si="1"/>
        <v>0</v>
      </c>
      <c r="O43" s="5">
        <f t="shared" si="1"/>
        <v>0</v>
      </c>
      <c r="P43" s="5">
        <f t="shared" si="1"/>
        <v>0</v>
      </c>
      <c r="Q43" s="5">
        <f t="shared" si="1"/>
        <v>0</v>
      </c>
      <c r="R43" s="5">
        <f t="shared" si="1"/>
        <v>0</v>
      </c>
      <c r="S43" s="5">
        <f t="shared" si="1"/>
        <v>0</v>
      </c>
      <c r="T43" s="5">
        <f t="shared" si="1"/>
        <v>0</v>
      </c>
      <c r="U43" s="5">
        <f t="shared" si="1"/>
        <v>0</v>
      </c>
      <c r="V43" s="5">
        <f t="shared" si="1"/>
        <v>0</v>
      </c>
      <c r="W43" s="5">
        <f t="shared" si="1"/>
        <v>34206000</v>
      </c>
    </row>
  </sheetData>
  <mergeCells count="14">
    <mergeCell ref="G31:H31"/>
    <mergeCell ref="B2:L6"/>
    <mergeCell ref="F16:G16"/>
    <mergeCell ref="G21:H21"/>
    <mergeCell ref="G25:H25"/>
    <mergeCell ref="G27:H27"/>
    <mergeCell ref="D42:E42"/>
    <mergeCell ref="D43:E43"/>
    <mergeCell ref="G33:H33"/>
    <mergeCell ref="F35:G35"/>
    <mergeCell ref="D38:E38"/>
    <mergeCell ref="D39:E39"/>
    <mergeCell ref="D40:E40"/>
    <mergeCell ref="D41:E4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効果量算出</vt:lpstr>
      <vt:lpstr>算出根拠</vt:lpstr>
      <vt:lpstr>記載例目次</vt:lpstr>
      <vt:lpstr>例①</vt:lpstr>
      <vt:lpstr>例②</vt:lpstr>
      <vt:lpstr>例③</vt:lpstr>
      <vt:lpstr>例④</vt:lpstr>
      <vt:lpstr>例⑤</vt:lpstr>
      <vt:lpstr>例⑥</vt:lpstr>
      <vt:lpstr>例⑦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2021-03-10T00:10:07Z</dcterms:created>
  <dcterms:modified xsi:type="dcterms:W3CDTF">2021-04-15T04:20:32Z</dcterms:modified>
</cp:coreProperties>
</file>