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openxmlformats-officedocument.drawingml.chart+xml" PartName="/xl/charts/chart9.xml"/>
  <Override ContentType="application/vnd.openxmlformats-officedocument.drawingml.chart+xml" PartName="/xl/charts/chart10.xml"/>
  <Override ContentType="application/vnd.openxmlformats-officedocument.drawingml.chart+xml" PartName="/xl/charts/chart11.xml"/>
  <Override ContentType="application/vnd.openxmlformats-officedocument.drawingml.chart+xml" PartName="/xl/charts/chart12.xml"/>
  <Override ContentType="application/vnd.openxmlformats-officedocument.drawingml.chart+xml" PartName="/xl/charts/chart13.xml"/>
  <Override ContentType="application/vnd.openxmlformats-officedocument.drawingml.chart+xml" PartName="/xl/charts/chart14.xml"/>
  <Override ContentType="application/vnd.openxmlformats-officedocument.drawingml.chart+xml" PartName="/xl/charts/chart15.xml"/>
  <Override ContentType="application/vnd.openxmlformats-officedocument.drawingml.chart+xml" PartName="/xl/charts/chart16.xml"/>
  <Override ContentType="application/vnd.openxmlformats-officedocument.drawingml.chart+xml" PartName="/xl/charts/chart17.xml"/>
  <Override ContentType="application/vnd.openxmlformats-officedocument.drawingml.chart+xml" PartName="/xl/charts/chart18.xml"/>
  <Override ContentType="application/vnd.openxmlformats-officedocument.drawingml.chart+xml" PartName="/xl/charts/chart19.xml"/>
  <Override ContentType="application/vnd.openxmlformats-officedocument.drawingml.chart+xml" PartName="/xl/charts/chart20.xml"/>
  <Override ContentType="application/vnd.openxmlformats-officedocument.drawingml.chart+xml" PartName="/xl/charts/chart21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colorstyle+xml" PartName="/xl/charts/colors9.xml"/>
  <Override ContentType="application/vnd.ms-office.chartcolorstyle+xml" PartName="/xl/charts/colors10.xml"/>
  <Override ContentType="application/vnd.ms-office.chartcolorstyle+xml" PartName="/xl/charts/colors11.xml"/>
  <Override ContentType="application/vnd.ms-office.chartcolorstyle+xml" PartName="/xl/charts/colors12.xml"/>
  <Override ContentType="application/vnd.ms-office.chartcolorstyle+xml" PartName="/xl/charts/colors13.xml"/>
  <Override ContentType="application/vnd.ms-office.chartcolorstyle+xml" PartName="/xl/charts/colors14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ms-office.chartstyle+xml" PartName="/xl/charts/style9.xml"/>
  <Override ContentType="application/vnd.ms-office.chartstyle+xml" PartName="/xl/charts/style10.xml"/>
  <Override ContentType="application/vnd.ms-office.chartstyle+xml" PartName="/xl/charts/style11.xml"/>
  <Override ContentType="application/vnd.ms-office.chartstyle+xml" PartName="/xl/charts/style12.xml"/>
  <Override ContentType="application/vnd.ms-office.chartstyle+xml" PartName="/xl/charts/style13.xml"/>
  <Override ContentType="application/vnd.ms-office.chartstyle+xml" PartName="/xl/charts/style14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drawing+xml" PartName="/xl/drawings/drawing1.xml"/>
  <Override ContentType="application/vnd.openxmlformats-officedocument.drawingml.chartshapes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officedocument.drawing+xml" PartName="/xl/drawings/drawing8.xml"/>
  <Override ContentType="application/vnd.openxmlformats-officedocument.drawing+xml" PartName="/xl/drawings/drawing9.xml"/>
  <Override ContentType="application/vnd.openxmlformats-officedocument.drawing+xml" PartName="/xl/drawings/drawing10.xml"/>
  <Override ContentType="application/vnd.openxmlformats-officedocument.drawing+xml" PartName="/xl/drawings/drawing11.xml"/>
  <Override ContentType="application/vnd.openxmlformats-officedocument.drawing+xml" PartName="/xl/drawings/drawing12.xml"/>
  <Override ContentType="application/vnd.openxmlformats-officedocument.drawing+xml" PartName="/xl/drawings/drawing13.xml"/>
  <Override ContentType="application/vnd.openxmlformats-officedocument.drawing+xml" PartName="/xl/drawings/drawing14.xml"/>
  <Override ContentType="application/vnd.openxmlformats-officedocument.drawing+xml" PartName="/xl/drawings/drawing15.xml"/>
  <Override ContentType="application/vnd.openxmlformats-officedocument.drawing+xml" PartName="/xl/drawings/drawing16.xml"/>
  <Override ContentType="application/vnd.openxmlformats-officedocument.drawing+xml" PartName="/xl/drawings/drawing17.xml"/>
  <Override ContentType="application/vnd.openxmlformats-officedocument.drawing+xml" PartName="/xl/drawings/drawing18.xml"/>
  <Override ContentType="application/vnd.openxmlformats-officedocument.drawing+xml" PartName="/xl/drawings/drawing19.xml"/>
  <Override ContentType="application/vnd.openxmlformats-officedocument.drawing+xml" PartName="/xl/drawings/drawing20.xml"/>
  <Override ContentType="application/vnd.openxmlformats-officedocument.drawing+xml" PartName="/xl/drawings/drawing2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ms-office.webextensiontaskpanes+xml" PartName="/xl/webextensions/taskpanes.xml"/>
  <Override ContentType="application/vnd.ms-office.webextension+xml" PartName="/xl/webextensions/webextension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xl/webextensions/taskpanes.xml" Type="http://schemas.microsoft.com/office/2011/relationships/webextensiontaskpanes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filterPrivacy="1" showInkAnnotation="0" codeName="ThisWorkbook"/>
  <xr:revisionPtr revIDLastSave="0" documentId="13_ncr:1_{CE2D7F09-058F-4A7D-B9A8-9B5D77B78C8B}" xr6:coauthVersionLast="47" xr6:coauthVersionMax="47" xr10:uidLastSave="{00000000-0000-0000-0000-000000000000}"/>
  <bookViews>
    <workbookView xWindow="-120" yWindow="-120" windowWidth="29040" windowHeight="15840" firstSheet="14" activeTab="21" xr2:uid="{D771FCAD-01C0-433E-A95B-9C02A9F85B44}"/>
  </bookViews>
  <sheets>
    <sheet name="メニュー" sheetId="47" r:id="rId1"/>
    <sheet name="バックグラウンドデータ" sheetId="42" r:id="rId2"/>
    <sheet name="試算シートの使い方" sheetId="151" r:id="rId3"/>
    <sheet name="CO2分離回収" sheetId="98" r:id="rId4"/>
    <sheet name="メタン" sheetId="132" r:id="rId5"/>
    <sheet name="一酸化炭素" sheetId="135" r:id="rId6"/>
    <sheet name="メタノール" sheetId="140" r:id="rId7"/>
    <sheet name="オレフィン" sheetId="120" r:id="rId8"/>
    <sheet name="芳香族" sheetId="145" r:id="rId9"/>
    <sheet name="液体燃料" sheetId="128" r:id="rId10"/>
    <sheet name="ギ酸" sheetId="131" r:id="rId11"/>
    <sheet name="ポリオール" sheetId="138" r:id="rId12"/>
    <sheet name="炭酸ジメチル" sheetId="134" r:id="rId13"/>
    <sheet name="ジメチルエーテル" sheetId="137" r:id="rId14"/>
    <sheet name="ジメトキシメタン" sheetId="136" r:id="rId15"/>
    <sheet name="セメント" sheetId="147" r:id="rId16"/>
    <sheet name="コンクリート" sheetId="129" r:id="rId17"/>
    <sheet name="廃プラスチック解重合" sheetId="148" r:id="rId18"/>
    <sheet name="廃プラスチック油化" sheetId="150" r:id="rId19"/>
    <sheet name="参考_利用例①" sheetId="152" r:id="rId20"/>
    <sheet name="参考_利用例②" sheetId="153" r:id="rId21"/>
    <sheet name="参考_利用例③" sheetId="154" r:id="rId22"/>
  </sheets>
  <definedNames>
    <definedName name="_xlnm._FilterDatabase" localSheetId="1" hidden="1">バックグラウンドデータ!$K$39:$K$72</definedName>
    <definedName name="IDEAv.2">バックグラウンドデータ!#REF!</definedName>
    <definedName name="IDEAv.3">バックグラウンドデータ!#REF!</definedName>
    <definedName name="産業連関表">バックグラウンドデータ!#REF!</definedName>
    <definedName name="使用するCO2排出原単位">バックグラウンドデータ!#REF!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50" l="1"/>
  <c r="Y13" i="154"/>
  <c r="X13" i="154"/>
  <c r="Q13" i="154" s="1"/>
  <c r="W13" i="154"/>
  <c r="V13" i="154"/>
  <c r="O13" i="154" s="1"/>
  <c r="P13" i="154"/>
  <c r="M13" i="154"/>
  <c r="L13" i="154"/>
  <c r="K13" i="154"/>
  <c r="G13" i="154"/>
  <c r="Y12" i="154"/>
  <c r="X12" i="154"/>
  <c r="W12" i="154"/>
  <c r="P12" i="154" s="1"/>
  <c r="V12" i="154"/>
  <c r="Q12" i="154"/>
  <c r="O12" i="154"/>
  <c r="M12" i="154"/>
  <c r="L12" i="154"/>
  <c r="K12" i="154"/>
  <c r="Y11" i="154"/>
  <c r="X11" i="154"/>
  <c r="W11" i="154"/>
  <c r="P11" i="154" s="1"/>
  <c r="V11" i="154"/>
  <c r="Q11" i="154"/>
  <c r="O11" i="154"/>
  <c r="M11" i="154"/>
  <c r="L11" i="154"/>
  <c r="K11" i="154"/>
  <c r="Y10" i="154"/>
  <c r="X10" i="154"/>
  <c r="W10" i="154"/>
  <c r="P10" i="154" s="1"/>
  <c r="V10" i="154"/>
  <c r="Q10" i="154"/>
  <c r="O10" i="154"/>
  <c r="M10" i="154"/>
  <c r="L10" i="154"/>
  <c r="K10" i="154"/>
  <c r="Y9" i="154"/>
  <c r="X9" i="154"/>
  <c r="W9" i="154"/>
  <c r="P9" i="154" s="1"/>
  <c r="V9" i="154"/>
  <c r="Q9" i="154"/>
  <c r="O9" i="154"/>
  <c r="M9" i="154"/>
  <c r="L9" i="154"/>
  <c r="K9" i="154"/>
  <c r="Y8" i="154"/>
  <c r="X8" i="154"/>
  <c r="W8" i="154"/>
  <c r="P8" i="154" s="1"/>
  <c r="V8" i="154"/>
  <c r="Q8" i="154"/>
  <c r="Q15" i="154" s="1"/>
  <c r="O8" i="154"/>
  <c r="O15" i="154" s="1"/>
  <c r="M8" i="154"/>
  <c r="M15" i="154" s="1"/>
  <c r="L8" i="154"/>
  <c r="L15" i="154" s="1"/>
  <c r="K8" i="154"/>
  <c r="K15" i="154" s="1"/>
  <c r="O6" i="154"/>
  <c r="K5" i="154"/>
  <c r="Y13" i="153"/>
  <c r="X13" i="153"/>
  <c r="Q13" i="153" s="1"/>
  <c r="W13" i="153"/>
  <c r="V13" i="153"/>
  <c r="O13" i="153" s="1"/>
  <c r="P13" i="153"/>
  <c r="M13" i="153"/>
  <c r="L13" i="153"/>
  <c r="K13" i="153"/>
  <c r="G13" i="153"/>
  <c r="Y12" i="153"/>
  <c r="X12" i="153"/>
  <c r="W12" i="153"/>
  <c r="P12" i="153" s="1"/>
  <c r="V12" i="153"/>
  <c r="Q12" i="153"/>
  <c r="O12" i="153"/>
  <c r="M12" i="153"/>
  <c r="L12" i="153"/>
  <c r="K12" i="153"/>
  <c r="Y11" i="153"/>
  <c r="X11" i="153"/>
  <c r="W11" i="153"/>
  <c r="P11" i="153" s="1"/>
  <c r="V11" i="153"/>
  <c r="Q11" i="153"/>
  <c r="O11" i="153"/>
  <c r="M11" i="153"/>
  <c r="L11" i="153"/>
  <c r="K11" i="153"/>
  <c r="Y10" i="153"/>
  <c r="X10" i="153"/>
  <c r="W10" i="153"/>
  <c r="P10" i="153" s="1"/>
  <c r="V10" i="153"/>
  <c r="Q10" i="153"/>
  <c r="O10" i="153"/>
  <c r="M10" i="153"/>
  <c r="L10" i="153"/>
  <c r="K10" i="153"/>
  <c r="Y9" i="153"/>
  <c r="X9" i="153"/>
  <c r="W9" i="153"/>
  <c r="P9" i="153" s="1"/>
  <c r="V9" i="153"/>
  <c r="Q9" i="153"/>
  <c r="O9" i="153"/>
  <c r="M9" i="153"/>
  <c r="L9" i="153"/>
  <c r="K9" i="153"/>
  <c r="Y8" i="153"/>
  <c r="X8" i="153"/>
  <c r="W8" i="153"/>
  <c r="P8" i="153" s="1"/>
  <c r="V8" i="153"/>
  <c r="Q8" i="153"/>
  <c r="Q15" i="153" s="1"/>
  <c r="O8" i="153"/>
  <c r="O15" i="153" s="1"/>
  <c r="M8" i="153"/>
  <c r="M15" i="153" s="1"/>
  <c r="L8" i="153"/>
  <c r="L15" i="153" s="1"/>
  <c r="K8" i="153"/>
  <c r="K15" i="153" s="1"/>
  <c r="O6" i="153"/>
  <c r="K5" i="153"/>
  <c r="Y13" i="152"/>
  <c r="X13" i="152"/>
  <c r="Q13" i="152" s="1"/>
  <c r="W13" i="152"/>
  <c r="V13" i="152"/>
  <c r="O13" i="152" s="1"/>
  <c r="P13" i="152"/>
  <c r="M13" i="152"/>
  <c r="L13" i="152"/>
  <c r="K13" i="152"/>
  <c r="G13" i="152"/>
  <c r="Y12" i="152"/>
  <c r="X12" i="152"/>
  <c r="Q12" i="152" s="1"/>
  <c r="W12" i="152"/>
  <c r="P12" i="152" s="1"/>
  <c r="V12" i="152"/>
  <c r="K12" i="152" s="1"/>
  <c r="O12" i="152"/>
  <c r="Y11" i="152"/>
  <c r="X11" i="152"/>
  <c r="Q11" i="152" s="1"/>
  <c r="W11" i="152"/>
  <c r="P11" i="152" s="1"/>
  <c r="V11" i="152"/>
  <c r="O11" i="152"/>
  <c r="K11" i="152"/>
  <c r="Y10" i="152"/>
  <c r="X10" i="152"/>
  <c r="Q10" i="152" s="1"/>
  <c r="W10" i="152"/>
  <c r="P10" i="152" s="1"/>
  <c r="V10" i="152"/>
  <c r="K10" i="152" s="1"/>
  <c r="Y9" i="152"/>
  <c r="X9" i="152"/>
  <c r="W9" i="152"/>
  <c r="P9" i="152" s="1"/>
  <c r="V9" i="152"/>
  <c r="Q9" i="152"/>
  <c r="O9" i="152"/>
  <c r="M9" i="152"/>
  <c r="K9" i="152"/>
  <c r="Y8" i="152"/>
  <c r="X8" i="152"/>
  <c r="W8" i="152"/>
  <c r="L8" i="152" s="1"/>
  <c r="V8" i="152"/>
  <c r="O8" i="152"/>
  <c r="O6" i="152"/>
  <c r="K5" i="152"/>
  <c r="Y19" i="151"/>
  <c r="X19" i="151"/>
  <c r="Q19" i="151" s="1"/>
  <c r="W19" i="151"/>
  <c r="V19" i="151"/>
  <c r="O19" i="151" s="1"/>
  <c r="P19" i="151"/>
  <c r="M19" i="151"/>
  <c r="L19" i="151"/>
  <c r="K19" i="151"/>
  <c r="G19" i="151"/>
  <c r="Y18" i="151"/>
  <c r="X18" i="151"/>
  <c r="Q18" i="151" s="1"/>
  <c r="W18" i="151"/>
  <c r="P18" i="151" s="1"/>
  <c r="V18" i="151"/>
  <c r="K18" i="151" s="1"/>
  <c r="O18" i="151"/>
  <c r="Y17" i="151"/>
  <c r="X17" i="151"/>
  <c r="Q17" i="151" s="1"/>
  <c r="W17" i="151"/>
  <c r="P17" i="151" s="1"/>
  <c r="V17" i="151"/>
  <c r="O17" i="151" s="1"/>
  <c r="Y16" i="151"/>
  <c r="X16" i="151"/>
  <c r="Q16" i="151" s="1"/>
  <c r="W16" i="151"/>
  <c r="P16" i="151" s="1"/>
  <c r="V16" i="151"/>
  <c r="K16" i="151" s="1"/>
  <c r="Y15" i="151"/>
  <c r="X15" i="151"/>
  <c r="Q15" i="151" s="1"/>
  <c r="W15" i="151"/>
  <c r="P15" i="151" s="1"/>
  <c r="V15" i="151"/>
  <c r="O15" i="151" s="1"/>
  <c r="Y14" i="151"/>
  <c r="X14" i="151"/>
  <c r="W14" i="151"/>
  <c r="L14" i="151" s="1"/>
  <c r="V14" i="151"/>
  <c r="O14" i="151" s="1"/>
  <c r="O12" i="151"/>
  <c r="K11" i="151"/>
  <c r="F15" i="148"/>
  <c r="F14" i="148"/>
  <c r="E14" i="148"/>
  <c r="L5" i="148" s="1"/>
  <c r="G10" i="140"/>
  <c r="L5" i="150"/>
  <c r="H22" i="150"/>
  <c r="G22" i="150"/>
  <c r="E13" i="150"/>
  <c r="B31" i="150"/>
  <c r="P15" i="154" l="1"/>
  <c r="P15" i="153"/>
  <c r="O10" i="152"/>
  <c r="O15" i="152" s="1"/>
  <c r="M11" i="152"/>
  <c r="L10" i="152"/>
  <c r="L12" i="152"/>
  <c r="Q8" i="152"/>
  <c r="Q15" i="152" s="1"/>
  <c r="K8" i="152"/>
  <c r="K15" i="152" s="1"/>
  <c r="M8" i="152"/>
  <c r="P8" i="152"/>
  <c r="P15" i="152" s="1"/>
  <c r="L9" i="152"/>
  <c r="M10" i="152"/>
  <c r="L11" i="152"/>
  <c r="M12" i="152"/>
  <c r="K15" i="151"/>
  <c r="K17" i="151"/>
  <c r="M15" i="151"/>
  <c r="O16" i="151"/>
  <c r="O21" i="151" s="1"/>
  <c r="M17" i="151"/>
  <c r="L16" i="151"/>
  <c r="L18" i="151"/>
  <c r="Q14" i="151"/>
  <c r="Q21" i="151" s="1"/>
  <c r="K14" i="151"/>
  <c r="M14" i="151"/>
  <c r="P14" i="151"/>
  <c r="P21" i="151" s="1"/>
  <c r="L15" i="151"/>
  <c r="M16" i="151"/>
  <c r="L17" i="151"/>
  <c r="M18" i="151"/>
  <c r="Q6" i="145"/>
  <c r="P6" i="145"/>
  <c r="O6" i="145"/>
  <c r="M6" i="145"/>
  <c r="L6" i="145"/>
  <c r="K6" i="145"/>
  <c r="V6" i="145"/>
  <c r="Y6" i="145"/>
  <c r="X6" i="145"/>
  <c r="W6" i="145"/>
  <c r="W13" i="129"/>
  <c r="L13" i="129" s="1"/>
  <c r="X13" i="129"/>
  <c r="M13" i="129" s="1"/>
  <c r="V13" i="129"/>
  <c r="X10" i="147"/>
  <c r="Q10" i="147" s="1"/>
  <c r="F82" i="42"/>
  <c r="Y10" i="147" s="1"/>
  <c r="E82" i="42"/>
  <c r="F80" i="42"/>
  <c r="Y12" i="147" s="1"/>
  <c r="F81" i="42"/>
  <c r="Y13" i="147" s="1"/>
  <c r="E80" i="42"/>
  <c r="X12" i="147" s="1"/>
  <c r="E81" i="42"/>
  <c r="X13" i="147" s="1"/>
  <c r="F111" i="42"/>
  <c r="F112" i="42"/>
  <c r="F113" i="42"/>
  <c r="F114" i="42"/>
  <c r="F115" i="42"/>
  <c r="F116" i="42"/>
  <c r="F117" i="42"/>
  <c r="F118" i="42"/>
  <c r="F119" i="42"/>
  <c r="F110" i="42"/>
  <c r="E111" i="42"/>
  <c r="E112" i="42"/>
  <c r="E113" i="42"/>
  <c r="E114" i="42"/>
  <c r="E115" i="42"/>
  <c r="E116" i="42"/>
  <c r="E117" i="42"/>
  <c r="E118" i="42"/>
  <c r="E119" i="42"/>
  <c r="E110" i="42"/>
  <c r="Z25" i="150"/>
  <c r="E65" i="42"/>
  <c r="Y9" i="150" s="1"/>
  <c r="E88" i="42"/>
  <c r="Y7" i="150" s="1"/>
  <c r="R7" i="150" s="1"/>
  <c r="B25" i="150"/>
  <c r="B24" i="150"/>
  <c r="B34" i="150" s="1"/>
  <c r="B23" i="150"/>
  <c r="B22" i="150"/>
  <c r="B32" i="150" s="1"/>
  <c r="F15" i="150"/>
  <c r="E15" i="150"/>
  <c r="F14" i="150"/>
  <c r="E14" i="150"/>
  <c r="AB6" i="150"/>
  <c r="AA6" i="150"/>
  <c r="Z6" i="150"/>
  <c r="Y6" i="150"/>
  <c r="AB5" i="150"/>
  <c r="AA5" i="150"/>
  <c r="Q5" i="150" s="1"/>
  <c r="Z5" i="150"/>
  <c r="P5" i="150" s="1"/>
  <c r="Y5" i="150"/>
  <c r="O5" i="150" s="1"/>
  <c r="L2" i="150"/>
  <c r="Y7" i="128"/>
  <c r="X7" i="128"/>
  <c r="Q7" i="128" s="1"/>
  <c r="W7" i="128"/>
  <c r="P7" i="128" s="1"/>
  <c r="V7" i="128"/>
  <c r="O7" i="128" s="1"/>
  <c r="Y10" i="128"/>
  <c r="X10" i="128"/>
  <c r="W10" i="128"/>
  <c r="V10" i="128"/>
  <c r="V10" i="140"/>
  <c r="E33" i="120"/>
  <c r="L15" i="152" l="1"/>
  <c r="M15" i="152"/>
  <c r="L21" i="151"/>
  <c r="K21" i="151"/>
  <c r="M21" i="151"/>
  <c r="Q13" i="129"/>
  <c r="K13" i="129"/>
  <c r="B33" i="150"/>
  <c r="Z28" i="148"/>
  <c r="Z27" i="150"/>
  <c r="Y26" i="150"/>
  <c r="O6" i="150"/>
  <c r="Q6" i="150"/>
  <c r="P13" i="129"/>
  <c r="O13" i="129"/>
  <c r="W13" i="147"/>
  <c r="P13" i="147" s="1"/>
  <c r="V10" i="147"/>
  <c r="K10" i="147" s="1"/>
  <c r="W10" i="147"/>
  <c r="O10" i="147"/>
  <c r="M10" i="147"/>
  <c r="M13" i="147"/>
  <c r="Q13" i="147"/>
  <c r="Q12" i="147"/>
  <c r="M12" i="147"/>
  <c r="W12" i="147"/>
  <c r="L13" i="147"/>
  <c r="M7" i="128"/>
  <c r="Y28" i="148"/>
  <c r="Y25" i="150"/>
  <c r="Y27" i="150"/>
  <c r="E25" i="150" s="1"/>
  <c r="V13" i="147"/>
  <c r="Z24" i="150"/>
  <c r="Z23" i="150"/>
  <c r="Y24" i="150"/>
  <c r="Z26" i="150"/>
  <c r="Y23" i="150"/>
  <c r="E21" i="150" s="1"/>
  <c r="R10" i="150" s="1"/>
  <c r="E32" i="150"/>
  <c r="K7" i="128"/>
  <c r="L7" i="128"/>
  <c r="M6" i="150"/>
  <c r="O7" i="150"/>
  <c r="M5" i="150"/>
  <c r="Q7" i="150"/>
  <c r="N6" i="150"/>
  <c r="E23" i="150"/>
  <c r="S7" i="150"/>
  <c r="F22" i="150"/>
  <c r="F24" i="150"/>
  <c r="N5" i="150"/>
  <c r="L6" i="150"/>
  <c r="P6" i="150"/>
  <c r="L7" i="150"/>
  <c r="M7" i="150" s="1"/>
  <c r="N7" i="150" s="1"/>
  <c r="P7" i="150"/>
  <c r="E22" i="150"/>
  <c r="F23" i="150"/>
  <c r="F16" i="148"/>
  <c r="S10" i="150" l="1"/>
  <c r="E26" i="150"/>
  <c r="N10" i="150" s="1"/>
  <c r="T10" i="150"/>
  <c r="P10" i="147"/>
  <c r="L10" i="147"/>
  <c r="F25" i="150"/>
  <c r="F26" i="150" s="1"/>
  <c r="K13" i="147"/>
  <c r="O13" i="147"/>
  <c r="L12" i="147"/>
  <c r="V12" i="147"/>
  <c r="P12" i="147"/>
  <c r="T7" i="150"/>
  <c r="B23" i="148"/>
  <c r="B24" i="148"/>
  <c r="B25" i="148"/>
  <c r="B26" i="148"/>
  <c r="B27" i="148"/>
  <c r="Z27" i="148"/>
  <c r="Z26" i="148"/>
  <c r="Z25" i="148"/>
  <c r="Z29" i="148"/>
  <c r="Z24" i="148"/>
  <c r="Y29" i="148"/>
  <c r="Y27" i="148"/>
  <c r="Y26" i="148"/>
  <c r="Y25" i="148"/>
  <c r="Y24" i="148"/>
  <c r="E22" i="148" s="1"/>
  <c r="Z20" i="148"/>
  <c r="Z18" i="148"/>
  <c r="Z17" i="148"/>
  <c r="Z16" i="148"/>
  <c r="Z15" i="148"/>
  <c r="E16" i="148"/>
  <c r="E15" i="148"/>
  <c r="Y7" i="148"/>
  <c r="P7" i="148" s="1"/>
  <c r="AB6" i="148"/>
  <c r="AA6" i="148"/>
  <c r="Q6" i="148" s="1"/>
  <c r="Z6" i="148"/>
  <c r="P6" i="148" s="1"/>
  <c r="Y6" i="148"/>
  <c r="AB5" i="148"/>
  <c r="AA5" i="148"/>
  <c r="Z5" i="148"/>
  <c r="P5" i="148" s="1"/>
  <c r="Y5" i="148"/>
  <c r="O5" i="148" s="1"/>
  <c r="L2" i="148"/>
  <c r="G114" i="42"/>
  <c r="G113" i="42"/>
  <c r="E97" i="42"/>
  <c r="Y15" i="148" s="1"/>
  <c r="G22" i="148" s="1"/>
  <c r="E98" i="42"/>
  <c r="E99" i="42"/>
  <c r="E100" i="42"/>
  <c r="E101" i="42"/>
  <c r="E102" i="42"/>
  <c r="Y16" i="148" s="1"/>
  <c r="E103" i="42"/>
  <c r="Y17" i="148" s="1"/>
  <c r="E104" i="42"/>
  <c r="Y18" i="148" s="1"/>
  <c r="E105" i="42"/>
  <c r="Y20" i="148" s="1"/>
  <c r="E96" i="42"/>
  <c r="F96" i="42"/>
  <c r="E40" i="42"/>
  <c r="F97" i="42"/>
  <c r="F98" i="42"/>
  <c r="F99" i="42"/>
  <c r="F100" i="42"/>
  <c r="F101" i="42"/>
  <c r="F102" i="42"/>
  <c r="F103" i="42"/>
  <c r="F104" i="42"/>
  <c r="F105" i="42"/>
  <c r="F84" i="42"/>
  <c r="F85" i="42"/>
  <c r="F86" i="42"/>
  <c r="F87" i="42"/>
  <c r="F88" i="42"/>
  <c r="F83" i="42"/>
  <c r="F41" i="42"/>
  <c r="F42" i="42"/>
  <c r="F43" i="42"/>
  <c r="F44" i="42"/>
  <c r="F45" i="42"/>
  <c r="F46" i="42"/>
  <c r="F47" i="42"/>
  <c r="F48" i="42"/>
  <c r="F49" i="42"/>
  <c r="F50" i="42"/>
  <c r="F51" i="42"/>
  <c r="F52" i="42"/>
  <c r="F53" i="42"/>
  <c r="F54" i="42"/>
  <c r="F55" i="42"/>
  <c r="F56" i="42"/>
  <c r="F57" i="42"/>
  <c r="F58" i="42"/>
  <c r="F59" i="42"/>
  <c r="F60" i="42"/>
  <c r="F61" i="42"/>
  <c r="F62" i="42"/>
  <c r="F63" i="42"/>
  <c r="F64" i="42"/>
  <c r="AB10" i="148" s="1"/>
  <c r="F65" i="42"/>
  <c r="F66" i="42"/>
  <c r="AB8" i="148" s="1"/>
  <c r="F67" i="42"/>
  <c r="AB9" i="148" s="1"/>
  <c r="F68" i="42"/>
  <c r="AB11" i="148" s="1"/>
  <c r="F69" i="42"/>
  <c r="F70" i="42"/>
  <c r="F71" i="42"/>
  <c r="F72" i="42"/>
  <c r="F40" i="42"/>
  <c r="E42" i="42"/>
  <c r="E41" i="42"/>
  <c r="E84" i="42"/>
  <c r="E85" i="42"/>
  <c r="E86" i="42"/>
  <c r="E87" i="42"/>
  <c r="E83" i="42"/>
  <c r="E43" i="42"/>
  <c r="E44" i="42"/>
  <c r="E45" i="42"/>
  <c r="E46" i="42"/>
  <c r="E47" i="42"/>
  <c r="E48" i="42"/>
  <c r="E49" i="42"/>
  <c r="E50" i="42"/>
  <c r="E51" i="42"/>
  <c r="E52" i="42"/>
  <c r="E53" i="42"/>
  <c r="E54" i="42"/>
  <c r="E55" i="42"/>
  <c r="E56" i="42"/>
  <c r="E57" i="42"/>
  <c r="E58" i="42"/>
  <c r="E59" i="42"/>
  <c r="E60" i="42"/>
  <c r="E61" i="42"/>
  <c r="E62" i="42"/>
  <c r="E63" i="42"/>
  <c r="E64" i="42"/>
  <c r="Y10" i="148" s="1"/>
  <c r="E66" i="42"/>
  <c r="Y8" i="148" s="1"/>
  <c r="E67" i="42"/>
  <c r="Y9" i="148" s="1"/>
  <c r="E68" i="42"/>
  <c r="Y11" i="148" s="1"/>
  <c r="E69" i="42"/>
  <c r="E70" i="42"/>
  <c r="E71" i="42"/>
  <c r="E72" i="42"/>
  <c r="V14" i="154" l="1"/>
  <c r="N14" i="154" s="1"/>
  <c r="N15" i="154" s="1"/>
  <c r="V14" i="152"/>
  <c r="N14" i="152" s="1"/>
  <c r="N15" i="152" s="1"/>
  <c r="V14" i="153"/>
  <c r="N14" i="153" s="1"/>
  <c r="N15" i="153" s="1"/>
  <c r="V20" i="151"/>
  <c r="N20" i="151" s="1"/>
  <c r="N21" i="151" s="1"/>
  <c r="Y14" i="154"/>
  <c r="Y14" i="153"/>
  <c r="Y20" i="151"/>
  <c r="Y14" i="152"/>
  <c r="S9" i="148"/>
  <c r="T9" i="148"/>
  <c r="R9" i="148"/>
  <c r="S10" i="148"/>
  <c r="T10" i="148"/>
  <c r="R10" i="148"/>
  <c r="Y15" i="129"/>
  <c r="O12" i="147"/>
  <c r="K12" i="147"/>
  <c r="AB11" i="150"/>
  <c r="Y10" i="150"/>
  <c r="E33" i="150" s="1"/>
  <c r="Y8" i="150"/>
  <c r="E31" i="150" s="1"/>
  <c r="Y11" i="150"/>
  <c r="E34" i="150" s="1"/>
  <c r="AB10" i="150"/>
  <c r="AB8" i="150"/>
  <c r="AB9" i="150"/>
  <c r="Z17" i="150"/>
  <c r="Z15" i="150"/>
  <c r="Y17" i="150"/>
  <c r="Z18" i="150"/>
  <c r="Z16" i="150"/>
  <c r="Y15" i="150"/>
  <c r="G21" i="150" s="1"/>
  <c r="Y18" i="150"/>
  <c r="Y16" i="150"/>
  <c r="E35" i="150"/>
  <c r="R8" i="150" s="1"/>
  <c r="M10" i="150"/>
  <c r="Z19" i="150"/>
  <c r="Z19" i="148"/>
  <c r="Y19" i="150"/>
  <c r="H25" i="150" s="1"/>
  <c r="Y19" i="148"/>
  <c r="G26" i="148" s="1"/>
  <c r="AB7" i="148"/>
  <c r="AB7" i="150"/>
  <c r="G25" i="150"/>
  <c r="L10" i="150"/>
  <c r="Q10" i="150"/>
  <c r="O10" i="150"/>
  <c r="P10" i="150"/>
  <c r="N5" i="148"/>
  <c r="Q5" i="148"/>
  <c r="L6" i="148"/>
  <c r="O6" i="148"/>
  <c r="Q7" i="148"/>
  <c r="O7" i="148"/>
  <c r="F26" i="148"/>
  <c r="B35" i="148"/>
  <c r="E35" i="148" s="1"/>
  <c r="H24" i="148"/>
  <c r="F24" i="148"/>
  <c r="H27" i="148"/>
  <c r="F27" i="148"/>
  <c r="G25" i="148"/>
  <c r="F25" i="148"/>
  <c r="H25" i="148"/>
  <c r="B34" i="148"/>
  <c r="E34" i="148" s="1"/>
  <c r="F23" i="148"/>
  <c r="H23" i="148"/>
  <c r="E33" i="148"/>
  <c r="M5" i="148"/>
  <c r="R7" i="148"/>
  <c r="S7" i="148" s="1"/>
  <c r="L7" i="148"/>
  <c r="M7" i="148" s="1"/>
  <c r="N7" i="148" s="1"/>
  <c r="B36" i="148"/>
  <c r="E36" i="148" s="1"/>
  <c r="E26" i="148"/>
  <c r="E24" i="148"/>
  <c r="G27" i="148"/>
  <c r="G24" i="148"/>
  <c r="E23" i="148"/>
  <c r="E25" i="148"/>
  <c r="E27" i="148"/>
  <c r="G23" i="148"/>
  <c r="M6" i="148"/>
  <c r="N6" i="148"/>
  <c r="E24" i="128"/>
  <c r="E31" i="145"/>
  <c r="M11" i="145" s="1"/>
  <c r="M11" i="120"/>
  <c r="E16" i="120"/>
  <c r="E14" i="134"/>
  <c r="K2" i="98"/>
  <c r="O3" i="98"/>
  <c r="V5" i="98"/>
  <c r="K5" i="98" s="1"/>
  <c r="W5" i="98"/>
  <c r="P5" i="98" s="1"/>
  <c r="X5" i="98"/>
  <c r="M5" i="98" s="1"/>
  <c r="Y5" i="98"/>
  <c r="V6" i="98"/>
  <c r="K6" i="98" s="1"/>
  <c r="W6" i="98"/>
  <c r="P6" i="98" s="1"/>
  <c r="X6" i="98"/>
  <c r="M6" i="98" s="1"/>
  <c r="Y6" i="98"/>
  <c r="V7" i="98"/>
  <c r="N7" i="98" s="1"/>
  <c r="N8" i="98" s="1"/>
  <c r="Y7" i="98"/>
  <c r="L16" i="153" l="1"/>
  <c r="M16" i="153"/>
  <c r="O16" i="153"/>
  <c r="K16" i="153"/>
  <c r="Q16" i="153"/>
  <c r="P16" i="153"/>
  <c r="K16" i="154"/>
  <c r="Q16" i="154"/>
  <c r="L16" i="154"/>
  <c r="M16" i="154"/>
  <c r="O16" i="154"/>
  <c r="P16" i="154"/>
  <c r="O22" i="151"/>
  <c r="Q22" i="151"/>
  <c r="P22" i="151"/>
  <c r="M22" i="151"/>
  <c r="L22" i="151"/>
  <c r="K22" i="151"/>
  <c r="P16" i="152"/>
  <c r="O16" i="152"/>
  <c r="K16" i="152"/>
  <c r="Q16" i="152"/>
  <c r="M16" i="152"/>
  <c r="L16" i="152"/>
  <c r="H24" i="150"/>
  <c r="G24" i="150"/>
  <c r="H23" i="150"/>
  <c r="H26" i="150" s="1"/>
  <c r="G23" i="150"/>
  <c r="G26" i="150" s="1"/>
  <c r="S8" i="150"/>
  <c r="T8" i="150" s="1"/>
  <c r="T9" i="150"/>
  <c r="R9" i="150"/>
  <c r="R11" i="150" s="1"/>
  <c r="S9" i="150"/>
  <c r="H26" i="148"/>
  <c r="H28" i="148" s="1"/>
  <c r="O9" i="148" s="1"/>
  <c r="F28" i="148"/>
  <c r="E37" i="148"/>
  <c r="R8" i="148" s="1"/>
  <c r="R11" i="148" s="1"/>
  <c r="G28" i="148"/>
  <c r="E28" i="148"/>
  <c r="L10" i="148" s="1"/>
  <c r="T7" i="148"/>
  <c r="O6" i="98"/>
  <c r="O5" i="98"/>
  <c r="Q6" i="98"/>
  <c r="Q5" i="98"/>
  <c r="L11" i="145"/>
  <c r="K11" i="145"/>
  <c r="L11" i="120"/>
  <c r="K11" i="120"/>
  <c r="P8" i="98"/>
  <c r="P9" i="98" s="1"/>
  <c r="M8" i="98"/>
  <c r="M9" i="98" s="1"/>
  <c r="K8" i="98"/>
  <c r="K9" i="98" s="1"/>
  <c r="L6" i="98"/>
  <c r="L5" i="98"/>
  <c r="Q9" i="150" l="1"/>
  <c r="Q11" i="150" s="1"/>
  <c r="P9" i="150"/>
  <c r="P11" i="150" s="1"/>
  <c r="O9" i="150"/>
  <c r="O11" i="150" s="1"/>
  <c r="N9" i="150"/>
  <c r="N11" i="150" s="1"/>
  <c r="L9" i="150"/>
  <c r="L11" i="150" s="1"/>
  <c r="L12" i="150" s="1"/>
  <c r="M9" i="150"/>
  <c r="M11" i="150" s="1"/>
  <c r="T11" i="150"/>
  <c r="S11" i="150"/>
  <c r="P12" i="150" s="1"/>
  <c r="O12" i="150"/>
  <c r="P9" i="148"/>
  <c r="Q9" i="148"/>
  <c r="Q10" i="148"/>
  <c r="P10" i="148"/>
  <c r="O10" i="148"/>
  <c r="O11" i="148" s="1"/>
  <c r="O12" i="148" s="1"/>
  <c r="N9" i="148"/>
  <c r="M9" i="148"/>
  <c r="L9" i="148"/>
  <c r="N10" i="148"/>
  <c r="M10" i="148"/>
  <c r="S8" i="148"/>
  <c r="T8" i="148" s="1"/>
  <c r="T11" i="148" s="1"/>
  <c r="Q8" i="98"/>
  <c r="Q9" i="98" s="1"/>
  <c r="O8" i="98"/>
  <c r="O9" i="98" s="1"/>
  <c r="L8" i="98"/>
  <c r="L9" i="98" s="1"/>
  <c r="N12" i="150" l="1"/>
  <c r="Q12" i="150"/>
  <c r="M12" i="150"/>
  <c r="N11" i="148"/>
  <c r="N12" i="148" s="1"/>
  <c r="Q11" i="148"/>
  <c r="Q12" i="148" s="1"/>
  <c r="P11" i="148"/>
  <c r="L11" i="148"/>
  <c r="L12" i="148" s="1"/>
  <c r="M11" i="148"/>
  <c r="S11" i="148"/>
  <c r="Y7" i="147"/>
  <c r="X7" i="147"/>
  <c r="M7" i="147" s="1"/>
  <c r="W7" i="147"/>
  <c r="P7" i="147" s="1"/>
  <c r="V7" i="147"/>
  <c r="K7" i="147" s="1"/>
  <c r="Y10" i="140"/>
  <c r="K2" i="145"/>
  <c r="K2" i="147"/>
  <c r="K2" i="129"/>
  <c r="K2" i="120"/>
  <c r="K2" i="140"/>
  <c r="M12" i="148" l="1"/>
  <c r="P12" i="148"/>
  <c r="L7" i="147"/>
  <c r="Q7" i="147"/>
  <c r="L10" i="128"/>
  <c r="P10" i="128"/>
  <c r="M10" i="128"/>
  <c r="Q10" i="128"/>
  <c r="K10" i="128"/>
  <c r="O10" i="128"/>
  <c r="O7" i="147"/>
  <c r="V10" i="135"/>
  <c r="G13" i="145" l="1"/>
  <c r="G12" i="145"/>
  <c r="E14" i="145"/>
  <c r="Y11" i="147"/>
  <c r="V11" i="147"/>
  <c r="O11" i="147" s="1"/>
  <c r="Y9" i="147"/>
  <c r="X9" i="147"/>
  <c r="W9" i="147"/>
  <c r="L9" i="147" s="1"/>
  <c r="V9" i="147"/>
  <c r="K9" i="147" s="1"/>
  <c r="Y8" i="147"/>
  <c r="X8" i="147"/>
  <c r="M8" i="147" s="1"/>
  <c r="W8" i="147"/>
  <c r="V8" i="147"/>
  <c r="Y6" i="147"/>
  <c r="X6" i="147"/>
  <c r="W6" i="147"/>
  <c r="L6" i="147" s="1"/>
  <c r="V6" i="147"/>
  <c r="K6" i="147" s="1"/>
  <c r="Y5" i="147"/>
  <c r="X5" i="147"/>
  <c r="M5" i="147" s="1"/>
  <c r="W5" i="147"/>
  <c r="L5" i="147" s="1"/>
  <c r="V5" i="147"/>
  <c r="K5" i="147" s="1"/>
  <c r="O3" i="147"/>
  <c r="Y10" i="145"/>
  <c r="X10" i="145"/>
  <c r="W10" i="145"/>
  <c r="V10" i="145"/>
  <c r="K10" i="145" s="1"/>
  <c r="Y9" i="145"/>
  <c r="X9" i="145"/>
  <c r="M9" i="145" s="1"/>
  <c r="W9" i="145"/>
  <c r="P9" i="145" s="1"/>
  <c r="V9" i="145"/>
  <c r="O9" i="145" s="1"/>
  <c r="Y8" i="145"/>
  <c r="X8" i="145"/>
  <c r="Q8" i="145" s="1"/>
  <c r="W8" i="145"/>
  <c r="L8" i="145" s="1"/>
  <c r="V8" i="145"/>
  <c r="K8" i="145" s="1"/>
  <c r="Y7" i="145"/>
  <c r="X7" i="145"/>
  <c r="M7" i="145" s="1"/>
  <c r="W7" i="145"/>
  <c r="P7" i="145" s="1"/>
  <c r="V7" i="145"/>
  <c r="O7" i="145" s="1"/>
  <c r="Y5" i="145"/>
  <c r="X5" i="145"/>
  <c r="W5" i="145"/>
  <c r="V5" i="145"/>
  <c r="O3" i="145"/>
  <c r="G12" i="128"/>
  <c r="X10" i="140"/>
  <c r="Q10" i="140" s="1"/>
  <c r="W10" i="140"/>
  <c r="P10" i="140" s="1"/>
  <c r="K10" i="140"/>
  <c r="Y9" i="140"/>
  <c r="X9" i="140"/>
  <c r="M9" i="140" s="1"/>
  <c r="W9" i="140"/>
  <c r="L9" i="140" s="1"/>
  <c r="V9" i="140"/>
  <c r="O9" i="140" s="1"/>
  <c r="Y8" i="140"/>
  <c r="X8" i="140"/>
  <c r="M8" i="140" s="1"/>
  <c r="W8" i="140"/>
  <c r="L8" i="140" s="1"/>
  <c r="V8" i="140"/>
  <c r="K8" i="140" s="1"/>
  <c r="Y7" i="140"/>
  <c r="X7" i="140"/>
  <c r="M7" i="140" s="1"/>
  <c r="W7" i="140"/>
  <c r="L7" i="140" s="1"/>
  <c r="V7" i="140"/>
  <c r="K7" i="140" s="1"/>
  <c r="Y6" i="140"/>
  <c r="X6" i="140"/>
  <c r="Q6" i="140" s="1"/>
  <c r="W6" i="140"/>
  <c r="L6" i="140" s="1"/>
  <c r="V6" i="140"/>
  <c r="K6" i="140" s="1"/>
  <c r="Y5" i="140"/>
  <c r="X5" i="140"/>
  <c r="Q5" i="140" s="1"/>
  <c r="W5" i="140"/>
  <c r="V5" i="140"/>
  <c r="K5" i="140" s="1"/>
  <c r="O3" i="140"/>
  <c r="G11" i="120"/>
  <c r="M12" i="128"/>
  <c r="L12" i="128"/>
  <c r="K12" i="128"/>
  <c r="Y11" i="128"/>
  <c r="X11" i="128"/>
  <c r="W11" i="128"/>
  <c r="P11" i="128" s="1"/>
  <c r="V11" i="128"/>
  <c r="Y8" i="138"/>
  <c r="Y7" i="138"/>
  <c r="Y8" i="137"/>
  <c r="Y7" i="137"/>
  <c r="Y12" i="135"/>
  <c r="Y8" i="134"/>
  <c r="Y7" i="134"/>
  <c r="Y9" i="136"/>
  <c r="Y9" i="135"/>
  <c r="Y9" i="132"/>
  <c r="Y9" i="131"/>
  <c r="Y8" i="136"/>
  <c r="Y8" i="135"/>
  <c r="Y8" i="132"/>
  <c r="Y8" i="131"/>
  <c r="Y7" i="136"/>
  <c r="Y7" i="135"/>
  <c r="Y7" i="132"/>
  <c r="Y7" i="131"/>
  <c r="Y6" i="137"/>
  <c r="Y5" i="137"/>
  <c r="Y6" i="136"/>
  <c r="Y5" i="136"/>
  <c r="Y6" i="135"/>
  <c r="Y5" i="135"/>
  <c r="Y6" i="134"/>
  <c r="Y5" i="134"/>
  <c r="Y6" i="132"/>
  <c r="Y5" i="132"/>
  <c r="Y6" i="131"/>
  <c r="Y5" i="131"/>
  <c r="Y6" i="138"/>
  <c r="Y5" i="138"/>
  <c r="W9" i="138"/>
  <c r="L9" i="138" s="1"/>
  <c r="X8" i="138"/>
  <c r="M8" i="138" s="1"/>
  <c r="W8" i="138"/>
  <c r="L8" i="138" s="1"/>
  <c r="V8" i="138"/>
  <c r="O8" i="138" s="1"/>
  <c r="X7" i="138"/>
  <c r="M7" i="138" s="1"/>
  <c r="W7" i="138"/>
  <c r="L7" i="138" s="1"/>
  <c r="V7" i="138"/>
  <c r="O7" i="138" s="1"/>
  <c r="X6" i="138"/>
  <c r="Q6" i="138" s="1"/>
  <c r="W6" i="138"/>
  <c r="P6" i="138" s="1"/>
  <c r="V6" i="138"/>
  <c r="K6" i="138" s="1"/>
  <c r="X5" i="138"/>
  <c r="Q5" i="138" s="1"/>
  <c r="W5" i="138"/>
  <c r="L5" i="138" s="1"/>
  <c r="V5" i="138"/>
  <c r="K5" i="138" s="1"/>
  <c r="X9" i="137"/>
  <c r="M9" i="137" s="1"/>
  <c r="G9" i="137"/>
  <c r="X8" i="137"/>
  <c r="M8" i="137" s="1"/>
  <c r="W8" i="137"/>
  <c r="L8" i="137" s="1"/>
  <c r="V8" i="137"/>
  <c r="X7" i="137"/>
  <c r="Q7" i="137" s="1"/>
  <c r="W7" i="137"/>
  <c r="P7" i="137" s="1"/>
  <c r="V7" i="137"/>
  <c r="K7" i="137" s="1"/>
  <c r="X6" i="137"/>
  <c r="M6" i="137" s="1"/>
  <c r="W6" i="137"/>
  <c r="L6" i="137" s="1"/>
  <c r="V6" i="137"/>
  <c r="K6" i="137" s="1"/>
  <c r="X5" i="137"/>
  <c r="M5" i="137" s="1"/>
  <c r="W5" i="137"/>
  <c r="V5" i="137"/>
  <c r="X9" i="136"/>
  <c r="Q9" i="136" s="1"/>
  <c r="W9" i="136"/>
  <c r="L9" i="136" s="1"/>
  <c r="V9" i="136"/>
  <c r="K9" i="136" s="1"/>
  <c r="G9" i="136"/>
  <c r="X8" i="136"/>
  <c r="M8" i="136" s="1"/>
  <c r="W8" i="136"/>
  <c r="P8" i="136" s="1"/>
  <c r="V8" i="136"/>
  <c r="O8" i="136" s="1"/>
  <c r="X7" i="136"/>
  <c r="M7" i="136" s="1"/>
  <c r="W7" i="136"/>
  <c r="L7" i="136" s="1"/>
  <c r="V7" i="136"/>
  <c r="K7" i="136" s="1"/>
  <c r="X6" i="136"/>
  <c r="M6" i="136" s="1"/>
  <c r="W6" i="136"/>
  <c r="L6" i="136" s="1"/>
  <c r="V6" i="136"/>
  <c r="K6" i="136" s="1"/>
  <c r="X5" i="136"/>
  <c r="M5" i="136" s="1"/>
  <c r="W5" i="136"/>
  <c r="V5" i="136"/>
  <c r="K5" i="136" s="1"/>
  <c r="V12" i="135"/>
  <c r="F12" i="135"/>
  <c r="E12" i="135"/>
  <c r="X10" i="135"/>
  <c r="M10" i="135" s="1"/>
  <c r="G10" i="135"/>
  <c r="G12" i="135" s="1"/>
  <c r="X9" i="135"/>
  <c r="Q9" i="135" s="1"/>
  <c r="W9" i="135"/>
  <c r="L9" i="135" s="1"/>
  <c r="V9" i="135"/>
  <c r="K9" i="135" s="1"/>
  <c r="X8" i="135"/>
  <c r="M8" i="135" s="1"/>
  <c r="W8" i="135"/>
  <c r="L8" i="135" s="1"/>
  <c r="V8" i="135"/>
  <c r="O8" i="135" s="1"/>
  <c r="X7" i="135"/>
  <c r="Q7" i="135" s="1"/>
  <c r="W7" i="135"/>
  <c r="L7" i="135" s="1"/>
  <c r="V7" i="135"/>
  <c r="K7" i="135" s="1"/>
  <c r="X6" i="135"/>
  <c r="M6" i="135" s="1"/>
  <c r="W6" i="135"/>
  <c r="L6" i="135" s="1"/>
  <c r="V6" i="135"/>
  <c r="K6" i="135" s="1"/>
  <c r="X5" i="135"/>
  <c r="W5" i="135"/>
  <c r="V5" i="135"/>
  <c r="F14" i="134"/>
  <c r="V13" i="134"/>
  <c r="G12" i="134"/>
  <c r="G14" i="134" s="1"/>
  <c r="W11" i="134"/>
  <c r="L11" i="134" s="1"/>
  <c r="V10" i="134"/>
  <c r="O10" i="134" s="1"/>
  <c r="X8" i="134"/>
  <c r="Q8" i="134" s="1"/>
  <c r="W8" i="134"/>
  <c r="P8" i="134" s="1"/>
  <c r="V8" i="134"/>
  <c r="K8" i="134" s="1"/>
  <c r="X7" i="134"/>
  <c r="M7" i="134" s="1"/>
  <c r="W7" i="134"/>
  <c r="L7" i="134" s="1"/>
  <c r="V7" i="134"/>
  <c r="O7" i="134" s="1"/>
  <c r="X6" i="134"/>
  <c r="M6" i="134" s="1"/>
  <c r="W6" i="134"/>
  <c r="L6" i="134" s="1"/>
  <c r="V6" i="134"/>
  <c r="K6" i="134" s="1"/>
  <c r="X5" i="134"/>
  <c r="W5" i="134"/>
  <c r="V5" i="134"/>
  <c r="X9" i="132"/>
  <c r="M9" i="132" s="1"/>
  <c r="W9" i="132"/>
  <c r="L9" i="132" s="1"/>
  <c r="V9" i="132"/>
  <c r="K9" i="132" s="1"/>
  <c r="Q9" i="132"/>
  <c r="P9" i="132"/>
  <c r="O9" i="132"/>
  <c r="G9" i="132"/>
  <c r="X8" i="132"/>
  <c r="Q8" i="132" s="1"/>
  <c r="W8" i="132"/>
  <c r="P8" i="132" s="1"/>
  <c r="V8" i="132"/>
  <c r="K8" i="132" s="1"/>
  <c r="X7" i="132"/>
  <c r="M7" i="132" s="1"/>
  <c r="W7" i="132"/>
  <c r="L7" i="132" s="1"/>
  <c r="V7" i="132"/>
  <c r="O7" i="132" s="1"/>
  <c r="X6" i="132"/>
  <c r="M6" i="132" s="1"/>
  <c r="W6" i="132"/>
  <c r="L6" i="132" s="1"/>
  <c r="V6" i="132"/>
  <c r="O6" i="132" s="1"/>
  <c r="X5" i="132"/>
  <c r="W5" i="132"/>
  <c r="V5" i="132"/>
  <c r="X9" i="131"/>
  <c r="Q9" i="131" s="1"/>
  <c r="W9" i="131"/>
  <c r="L9" i="131" s="1"/>
  <c r="V9" i="131"/>
  <c r="O9" i="131" s="1"/>
  <c r="G9" i="131"/>
  <c r="X8" i="131"/>
  <c r="Q8" i="131" s="1"/>
  <c r="W8" i="131"/>
  <c r="P8" i="131" s="1"/>
  <c r="V8" i="131"/>
  <c r="O8" i="131" s="1"/>
  <c r="X7" i="131"/>
  <c r="M7" i="131" s="1"/>
  <c r="W7" i="131"/>
  <c r="L7" i="131" s="1"/>
  <c r="V7" i="131"/>
  <c r="K7" i="131" s="1"/>
  <c r="X6" i="131"/>
  <c r="M6" i="131" s="1"/>
  <c r="W6" i="131"/>
  <c r="L6" i="131" s="1"/>
  <c r="V6" i="131"/>
  <c r="K6" i="131" s="1"/>
  <c r="X5" i="131"/>
  <c r="W5" i="131"/>
  <c r="V5" i="131"/>
  <c r="O3" i="131"/>
  <c r="Y9" i="128"/>
  <c r="Y8" i="128"/>
  <c r="Y6" i="128"/>
  <c r="Y5" i="128"/>
  <c r="V15" i="129"/>
  <c r="K15" i="129" s="1"/>
  <c r="Y16" i="129"/>
  <c r="V16" i="129"/>
  <c r="Q15" i="129"/>
  <c r="Y14" i="129"/>
  <c r="V14" i="129"/>
  <c r="Y12" i="129"/>
  <c r="V12" i="129"/>
  <c r="Y11" i="129"/>
  <c r="V11" i="129"/>
  <c r="Y9" i="129"/>
  <c r="X9" i="129"/>
  <c r="Q9" i="129" s="1"/>
  <c r="W9" i="129"/>
  <c r="P9" i="129" s="1"/>
  <c r="V9" i="129"/>
  <c r="K9" i="129" s="1"/>
  <c r="Y8" i="129"/>
  <c r="X8" i="129"/>
  <c r="Q8" i="129" s="1"/>
  <c r="W8" i="129"/>
  <c r="L8" i="129" s="1"/>
  <c r="V8" i="129"/>
  <c r="O8" i="129" s="1"/>
  <c r="Y7" i="129"/>
  <c r="X7" i="129"/>
  <c r="Q7" i="129" s="1"/>
  <c r="W7" i="129"/>
  <c r="P7" i="129" s="1"/>
  <c r="V7" i="129"/>
  <c r="K7" i="129" s="1"/>
  <c r="Y6" i="129"/>
  <c r="X6" i="129"/>
  <c r="Q6" i="129" s="1"/>
  <c r="W6" i="129"/>
  <c r="L6" i="129" s="1"/>
  <c r="V6" i="129"/>
  <c r="O6" i="129" s="1"/>
  <c r="Y5" i="129"/>
  <c r="X5" i="129"/>
  <c r="M5" i="129" s="1"/>
  <c r="W5" i="129"/>
  <c r="L5" i="129" s="1"/>
  <c r="V5" i="129"/>
  <c r="K5" i="129" s="1"/>
  <c r="O3" i="129"/>
  <c r="X9" i="128"/>
  <c r="Q9" i="128" s="1"/>
  <c r="W9" i="128"/>
  <c r="P9" i="128" s="1"/>
  <c r="V9" i="128"/>
  <c r="K9" i="128" s="1"/>
  <c r="X8" i="128"/>
  <c r="Q8" i="128" s="1"/>
  <c r="W8" i="128"/>
  <c r="L8" i="128" s="1"/>
  <c r="V8" i="128"/>
  <c r="K8" i="128" s="1"/>
  <c r="X6" i="128"/>
  <c r="M6" i="128" s="1"/>
  <c r="W6" i="128"/>
  <c r="L6" i="128" s="1"/>
  <c r="V6" i="128"/>
  <c r="X5" i="128"/>
  <c r="W5" i="128"/>
  <c r="V5" i="128"/>
  <c r="O3" i="128"/>
  <c r="Q2" i="128"/>
  <c r="P2" i="128"/>
  <c r="O2" i="128"/>
  <c r="N2" i="128"/>
  <c r="M2" i="128"/>
  <c r="L2" i="128"/>
  <c r="V13" i="145"/>
  <c r="V12" i="145"/>
  <c r="V11" i="145"/>
  <c r="V17" i="129"/>
  <c r="N17" i="129" s="1"/>
  <c r="N18" i="129" s="1"/>
  <c r="V10" i="136"/>
  <c r="N10" i="136" s="1"/>
  <c r="N11" i="136" s="1"/>
  <c r="V10" i="137"/>
  <c r="N10" i="137" s="1"/>
  <c r="N11" i="137" s="1"/>
  <c r="V11" i="135"/>
  <c r="V14" i="134"/>
  <c r="V10" i="138"/>
  <c r="N10" i="138" s="1"/>
  <c r="N11" i="138" s="1"/>
  <c r="V10" i="131"/>
  <c r="N10" i="131" s="1"/>
  <c r="N11" i="131" s="1"/>
  <c r="V10" i="132"/>
  <c r="N10" i="132" s="1"/>
  <c r="N11" i="132" s="1"/>
  <c r="V11" i="140"/>
  <c r="N11" i="140" s="1"/>
  <c r="V12" i="134"/>
  <c r="X10" i="134"/>
  <c r="M10" i="134" s="1"/>
  <c r="V9" i="138"/>
  <c r="K9" i="138" s="1"/>
  <c r="W9" i="137"/>
  <c r="L9" i="137" s="1"/>
  <c r="X9" i="134"/>
  <c r="M9" i="134" s="1"/>
  <c r="O6" i="128" l="1"/>
  <c r="K6" i="128"/>
  <c r="P5" i="128"/>
  <c r="P5" i="140"/>
  <c r="O5" i="137"/>
  <c r="K5" i="137"/>
  <c r="O8" i="137"/>
  <c r="K8" i="137"/>
  <c r="K11" i="128"/>
  <c r="O11" i="128"/>
  <c r="M11" i="128"/>
  <c r="Q11" i="128"/>
  <c r="P10" i="145"/>
  <c r="G11" i="145"/>
  <c r="G14" i="145" s="1"/>
  <c r="Q10" i="145"/>
  <c r="O8" i="147"/>
  <c r="K8" i="147"/>
  <c r="P8" i="147"/>
  <c r="L8" i="147"/>
  <c r="Q6" i="147"/>
  <c r="M6" i="147"/>
  <c r="Q9" i="147"/>
  <c r="M9" i="147"/>
  <c r="W11" i="147"/>
  <c r="K11" i="147"/>
  <c r="L8" i="134"/>
  <c r="P9" i="147"/>
  <c r="Q6" i="131"/>
  <c r="M8" i="131"/>
  <c r="M6" i="140"/>
  <c r="L8" i="131"/>
  <c r="P8" i="135"/>
  <c r="M5" i="140"/>
  <c r="Q12" i="129"/>
  <c r="K12" i="129"/>
  <c r="W12" i="129"/>
  <c r="O7" i="129"/>
  <c r="Q16" i="129"/>
  <c r="W16" i="129"/>
  <c r="K16" i="129"/>
  <c r="K9" i="131"/>
  <c r="K6" i="132"/>
  <c r="O15" i="129"/>
  <c r="W15" i="129"/>
  <c r="Q11" i="129"/>
  <c r="K11" i="129"/>
  <c r="W11" i="129"/>
  <c r="Q14" i="129"/>
  <c r="K14" i="129"/>
  <c r="W14" i="129"/>
  <c r="L5" i="140"/>
  <c r="M8" i="132"/>
  <c r="L7" i="137"/>
  <c r="K9" i="140"/>
  <c r="K12" i="140" s="1"/>
  <c r="M10" i="140"/>
  <c r="L7" i="145"/>
  <c r="Q6" i="136"/>
  <c r="M5" i="138"/>
  <c r="L10" i="140"/>
  <c r="N11" i="135"/>
  <c r="N12" i="135" s="1"/>
  <c r="P15" i="129"/>
  <c r="P7" i="131"/>
  <c r="Q6" i="137"/>
  <c r="M7" i="137"/>
  <c r="M11" i="137" s="1"/>
  <c r="M12" i="137" s="1"/>
  <c r="L5" i="128"/>
  <c r="P6" i="147"/>
  <c r="N12" i="145"/>
  <c r="N13" i="145" s="1"/>
  <c r="N13" i="134"/>
  <c r="N14" i="134" s="1"/>
  <c r="O12" i="134"/>
  <c r="K12" i="134"/>
  <c r="L11" i="128"/>
  <c r="M8" i="134"/>
  <c r="V9" i="134"/>
  <c r="K9" i="134" s="1"/>
  <c r="W10" i="134"/>
  <c r="P10" i="134" s="1"/>
  <c r="X11" i="134"/>
  <c r="Q11" i="134" s="1"/>
  <c r="W12" i="134"/>
  <c r="P12" i="134" s="1"/>
  <c r="Q9" i="137"/>
  <c r="Q8" i="138"/>
  <c r="X9" i="138"/>
  <c r="W9" i="134"/>
  <c r="P9" i="134" s="1"/>
  <c r="X12" i="134"/>
  <c r="Q12" i="134" s="1"/>
  <c r="K8" i="135"/>
  <c r="K10" i="135"/>
  <c r="V9" i="137"/>
  <c r="K9" i="137" s="1"/>
  <c r="P9" i="138"/>
  <c r="P7" i="140"/>
  <c r="P9" i="140"/>
  <c r="M8" i="128"/>
  <c r="O6" i="134"/>
  <c r="P6" i="134"/>
  <c r="K7" i="134"/>
  <c r="V11" i="134"/>
  <c r="K11" i="134" s="1"/>
  <c r="W10" i="135"/>
  <c r="L10" i="135" s="1"/>
  <c r="K8" i="136"/>
  <c r="P5" i="136"/>
  <c r="P5" i="138"/>
  <c r="Q8" i="140"/>
  <c r="Q9" i="140"/>
  <c r="O6" i="140"/>
  <c r="O8" i="140"/>
  <c r="F14" i="145"/>
  <c r="O6" i="147"/>
  <c r="Q8" i="147"/>
  <c r="O9" i="147"/>
  <c r="L9" i="145"/>
  <c r="M8" i="145"/>
  <c r="L10" i="145"/>
  <c r="M10" i="145"/>
  <c r="K7" i="145"/>
  <c r="K9" i="145"/>
  <c r="Q7" i="145"/>
  <c r="O8" i="145"/>
  <c r="Q9" i="145"/>
  <c r="P8" i="145"/>
  <c r="M5" i="128"/>
  <c r="O5" i="128"/>
  <c r="O5" i="140"/>
  <c r="P6" i="140"/>
  <c r="P8" i="140"/>
  <c r="O10" i="140"/>
  <c r="O7" i="140"/>
  <c r="Q7" i="140"/>
  <c r="M6" i="138"/>
  <c r="P7" i="138"/>
  <c r="K8" i="138"/>
  <c r="O6" i="138"/>
  <c r="K7" i="138"/>
  <c r="L6" i="138"/>
  <c r="L11" i="138" s="1"/>
  <c r="L12" i="138" s="1"/>
  <c r="P5" i="137"/>
  <c r="P8" i="137"/>
  <c r="L8" i="136"/>
  <c r="L5" i="136"/>
  <c r="P6" i="136"/>
  <c r="M9" i="136"/>
  <c r="M11" i="136" s="1"/>
  <c r="M12" i="136" s="1"/>
  <c r="P7" i="136"/>
  <c r="O7" i="136"/>
  <c r="O5" i="136"/>
  <c r="Q7" i="136"/>
  <c r="P9" i="136"/>
  <c r="Q6" i="135"/>
  <c r="M7" i="135"/>
  <c r="M9" i="135"/>
  <c r="P7" i="135"/>
  <c r="K10" i="134"/>
  <c r="K5" i="132"/>
  <c r="Q7" i="132"/>
  <c r="L8" i="132"/>
  <c r="O5" i="132"/>
  <c r="P5" i="132"/>
  <c r="Q5" i="131"/>
  <c r="O6" i="131"/>
  <c r="L5" i="131"/>
  <c r="O5" i="131"/>
  <c r="Q5" i="128"/>
  <c r="L9" i="128"/>
  <c r="M9" i="128"/>
  <c r="K5" i="128"/>
  <c r="P6" i="128"/>
  <c r="O8" i="128"/>
  <c r="O5" i="138"/>
  <c r="Q7" i="138"/>
  <c r="P8" i="138"/>
  <c r="O9" i="138"/>
  <c r="O6" i="137"/>
  <c r="L5" i="137"/>
  <c r="Q5" i="137"/>
  <c r="P6" i="137"/>
  <c r="O7" i="137"/>
  <c r="Q8" i="137"/>
  <c r="P9" i="137"/>
  <c r="Q5" i="136"/>
  <c r="O6" i="136"/>
  <c r="Q8" i="136"/>
  <c r="O9" i="136"/>
  <c r="M5" i="135"/>
  <c r="O5" i="135"/>
  <c r="Q5" i="135"/>
  <c r="L5" i="135"/>
  <c r="P5" i="135"/>
  <c r="K5" i="135"/>
  <c r="O6" i="135"/>
  <c r="Q8" i="135"/>
  <c r="O9" i="135"/>
  <c r="Q10" i="135"/>
  <c r="P6" i="135"/>
  <c r="O7" i="135"/>
  <c r="P9" i="135"/>
  <c r="P5" i="134"/>
  <c r="K5" i="134"/>
  <c r="O5" i="134"/>
  <c r="M5" i="134"/>
  <c r="L5" i="134"/>
  <c r="Q5" i="134"/>
  <c r="Q6" i="134"/>
  <c r="P7" i="134"/>
  <c r="Q9" i="134"/>
  <c r="Q7" i="134"/>
  <c r="Q10" i="134"/>
  <c r="P11" i="134"/>
  <c r="O8" i="134"/>
  <c r="L5" i="132"/>
  <c r="Q5" i="132"/>
  <c r="P6" i="132"/>
  <c r="M5" i="132"/>
  <c r="Q6" i="132"/>
  <c r="K7" i="132"/>
  <c r="P7" i="132"/>
  <c r="O8" i="132"/>
  <c r="K5" i="131"/>
  <c r="P5" i="131"/>
  <c r="Q7" i="131"/>
  <c r="K8" i="131"/>
  <c r="M9" i="131"/>
  <c r="M5" i="131"/>
  <c r="P6" i="131"/>
  <c r="O7" i="131"/>
  <c r="P9" i="131"/>
  <c r="O9" i="129"/>
  <c r="O12" i="129"/>
  <c r="M8" i="129"/>
  <c r="M6" i="129"/>
  <c r="L9" i="129"/>
  <c r="L7" i="129"/>
  <c r="O14" i="129"/>
  <c r="O16" i="129"/>
  <c r="K6" i="129"/>
  <c r="P6" i="129"/>
  <c r="M7" i="129"/>
  <c r="K8" i="129"/>
  <c r="P8" i="129"/>
  <c r="M9" i="129"/>
  <c r="P11" i="129"/>
  <c r="P12" i="129"/>
  <c r="P14" i="129"/>
  <c r="P16" i="129"/>
  <c r="O11" i="129"/>
  <c r="V12" i="128"/>
  <c r="N13" i="128" s="1"/>
  <c r="N14" i="128" s="1"/>
  <c r="Q6" i="128"/>
  <c r="P8" i="128"/>
  <c r="O9" i="128"/>
  <c r="G15" i="120"/>
  <c r="G14" i="120"/>
  <c r="G13" i="120"/>
  <c r="G12" i="120"/>
  <c r="F16" i="120"/>
  <c r="Y10" i="120"/>
  <c r="X10" i="120"/>
  <c r="W10" i="120"/>
  <c r="V10" i="120"/>
  <c r="K10" i="120" s="1"/>
  <c r="Y9" i="120"/>
  <c r="X9" i="120"/>
  <c r="M9" i="120" s="1"/>
  <c r="W9" i="120"/>
  <c r="L9" i="120" s="1"/>
  <c r="V9" i="120"/>
  <c r="O9" i="120" s="1"/>
  <c r="Y8" i="120"/>
  <c r="X8" i="120"/>
  <c r="Q8" i="120" s="1"/>
  <c r="W8" i="120"/>
  <c r="P8" i="120" s="1"/>
  <c r="V8" i="120"/>
  <c r="K8" i="120" s="1"/>
  <c r="Y7" i="120"/>
  <c r="X7" i="120"/>
  <c r="M7" i="120" s="1"/>
  <c r="W7" i="120"/>
  <c r="L7" i="120" s="1"/>
  <c r="V7" i="120"/>
  <c r="O7" i="120" s="1"/>
  <c r="Y6" i="120"/>
  <c r="X6" i="120"/>
  <c r="Q6" i="120" s="1"/>
  <c r="W6" i="120"/>
  <c r="P6" i="120" s="1"/>
  <c r="V6" i="120"/>
  <c r="K6" i="120" s="1"/>
  <c r="Y5" i="120"/>
  <c r="X5" i="120"/>
  <c r="W5" i="120"/>
  <c r="V5" i="120"/>
  <c r="O3" i="120"/>
  <c r="P5" i="145" l="1"/>
  <c r="L5" i="145"/>
  <c r="L13" i="145" s="1"/>
  <c r="L14" i="145" s="1"/>
  <c r="K5" i="145"/>
  <c r="K13" i="145" s="1"/>
  <c r="K14" i="145" s="1"/>
  <c r="L11" i="147"/>
  <c r="P11" i="147"/>
  <c r="P15" i="147" s="1"/>
  <c r="O10" i="145"/>
  <c r="L11" i="131"/>
  <c r="L12" i="131" s="1"/>
  <c r="X11" i="147"/>
  <c r="K15" i="147"/>
  <c r="P10" i="120"/>
  <c r="Q10" i="120"/>
  <c r="O10" i="120"/>
  <c r="M12" i="140"/>
  <c r="K11" i="137"/>
  <c r="K12" i="137" s="1"/>
  <c r="L11" i="137"/>
  <c r="L12" i="137" s="1"/>
  <c r="K11" i="136"/>
  <c r="K12" i="136" s="1"/>
  <c r="L12" i="140"/>
  <c r="M14" i="128"/>
  <c r="M15" i="128" s="1"/>
  <c r="Q14" i="128"/>
  <c r="Q15" i="128" s="1"/>
  <c r="L15" i="147"/>
  <c r="L11" i="132"/>
  <c r="L12" i="132" s="1"/>
  <c r="P11" i="136"/>
  <c r="P12" i="136" s="1"/>
  <c r="L11" i="136"/>
  <c r="L12" i="136" s="1"/>
  <c r="X11" i="129"/>
  <c r="M11" i="129" s="1"/>
  <c r="L11" i="129"/>
  <c r="X12" i="129"/>
  <c r="M12" i="129" s="1"/>
  <c r="L12" i="129"/>
  <c r="L15" i="129"/>
  <c r="X15" i="129"/>
  <c r="M15" i="129" s="1"/>
  <c r="M11" i="132"/>
  <c r="M12" i="132" s="1"/>
  <c r="K11" i="138"/>
  <c r="K12" i="138" s="1"/>
  <c r="X14" i="129"/>
  <c r="M14" i="129" s="1"/>
  <c r="L14" i="129"/>
  <c r="X16" i="129"/>
  <c r="M16" i="129" s="1"/>
  <c r="L16" i="129"/>
  <c r="M12" i="134"/>
  <c r="M11" i="134"/>
  <c r="Q12" i="140"/>
  <c r="M12" i="135"/>
  <c r="M13" i="135" s="1"/>
  <c r="L14" i="128"/>
  <c r="L15" i="128" s="1"/>
  <c r="P12" i="140"/>
  <c r="K11" i="131"/>
  <c r="K12" i="131" s="1"/>
  <c r="L12" i="135"/>
  <c r="L13" i="135" s="1"/>
  <c r="P11" i="138"/>
  <c r="P12" i="138" s="1"/>
  <c r="O9" i="137"/>
  <c r="O11" i="137" s="1"/>
  <c r="O12" i="137" s="1"/>
  <c r="L9" i="134"/>
  <c r="L10" i="134"/>
  <c r="P10" i="135"/>
  <c r="P12" i="135" s="1"/>
  <c r="P13" i="135" s="1"/>
  <c r="O11" i="134"/>
  <c r="L12" i="134"/>
  <c r="O9" i="134"/>
  <c r="K14" i="134"/>
  <c r="K15" i="134" s="1"/>
  <c r="K12" i="135"/>
  <c r="K13" i="135" s="1"/>
  <c r="O10" i="135"/>
  <c r="O12" i="135" s="1"/>
  <c r="O13" i="135" s="1"/>
  <c r="O11" i="138"/>
  <c r="O12" i="138" s="1"/>
  <c r="O15" i="147"/>
  <c r="Q9" i="138"/>
  <c r="Q11" i="138" s="1"/>
  <c r="Q12" i="138" s="1"/>
  <c r="M9" i="138"/>
  <c r="M11" i="138" s="1"/>
  <c r="M12" i="138" s="1"/>
  <c r="K14" i="128"/>
  <c r="K15" i="128" s="1"/>
  <c r="O5" i="145"/>
  <c r="O13" i="145" s="1"/>
  <c r="O14" i="145" s="1"/>
  <c r="M5" i="145"/>
  <c r="M13" i="145" s="1"/>
  <c r="M14" i="145" s="1"/>
  <c r="Q5" i="145"/>
  <c r="P13" i="145"/>
  <c r="P14" i="145" s="1"/>
  <c r="G16" i="120"/>
  <c r="K5" i="120" s="1"/>
  <c r="O12" i="140"/>
  <c r="O14" i="128"/>
  <c r="O15" i="128" s="1"/>
  <c r="Q11" i="137"/>
  <c r="Q12" i="137" s="1"/>
  <c r="P11" i="137"/>
  <c r="P12" i="137" s="1"/>
  <c r="Q11" i="136"/>
  <c r="Q12" i="136" s="1"/>
  <c r="O11" i="136"/>
  <c r="O12" i="136" s="1"/>
  <c r="K11" i="132"/>
  <c r="K12" i="132" s="1"/>
  <c r="O11" i="132"/>
  <c r="O12" i="132" s="1"/>
  <c r="P11" i="132"/>
  <c r="P12" i="132" s="1"/>
  <c r="Q11" i="132"/>
  <c r="Q12" i="132" s="1"/>
  <c r="Q11" i="131"/>
  <c r="Q12" i="131" s="1"/>
  <c r="O11" i="131"/>
  <c r="O12" i="131" s="1"/>
  <c r="M11" i="131"/>
  <c r="M12" i="131" s="1"/>
  <c r="P14" i="128"/>
  <c r="P15" i="128" s="1"/>
  <c r="Q12" i="135"/>
  <c r="Q13" i="135" s="1"/>
  <c r="Q14" i="134"/>
  <c r="Q15" i="134" s="1"/>
  <c r="P14" i="134"/>
  <c r="P15" i="134" s="1"/>
  <c r="P11" i="131"/>
  <c r="P12" i="131" s="1"/>
  <c r="M10" i="120"/>
  <c r="L6" i="120"/>
  <c r="M6" i="120"/>
  <c r="L10" i="120"/>
  <c r="L8" i="120"/>
  <c r="M8" i="120"/>
  <c r="K7" i="120"/>
  <c r="K9" i="120"/>
  <c r="P7" i="120"/>
  <c r="P9" i="120"/>
  <c r="O6" i="120"/>
  <c r="Q7" i="120"/>
  <c r="O8" i="120"/>
  <c r="Q9" i="120"/>
  <c r="Q13" i="145" l="1"/>
  <c r="Q14" i="145" s="1"/>
  <c r="M11" i="147"/>
  <c r="M15" i="147" s="1"/>
  <c r="Q11" i="147"/>
  <c r="Q15" i="147" s="1"/>
  <c r="L5" i="120"/>
  <c r="P5" i="120"/>
  <c r="P13" i="120" s="1"/>
  <c r="M14" i="134"/>
  <c r="M15" i="134" s="1"/>
  <c r="L14" i="134"/>
  <c r="L15" i="134" s="1"/>
  <c r="O14" i="134"/>
  <c r="O15" i="134" s="1"/>
  <c r="M5" i="120"/>
  <c r="M13" i="120" s="1"/>
  <c r="L13" i="120"/>
  <c r="K13" i="120"/>
  <c r="O5" i="120"/>
  <c r="O13" i="120" s="1"/>
  <c r="Q5" i="120"/>
  <c r="Q13" i="120" s="1"/>
  <c r="Y9" i="134" l="1"/>
  <c r="G61" i="42" l="1"/>
  <c r="H61" i="42"/>
  <c r="J61" i="42"/>
  <c r="K61" i="42"/>
  <c r="V14" i="147"/>
  <c r="N14" i="147" s="1"/>
  <c r="N15" i="147" s="1"/>
  <c r="L16" i="147" l="1"/>
  <c r="K16" i="147"/>
  <c r="P16" i="147"/>
  <c r="Q16" i="147"/>
  <c r="O16" i="147"/>
  <c r="M16" i="147"/>
  <c r="Y10" i="135" l="1"/>
  <c r="Y9" i="137"/>
  <c r="Y11" i="134" l="1"/>
  <c r="Y9" i="138"/>
  <c r="Y10" i="134" l="1"/>
  <c r="Y12" i="134" l="1"/>
  <c r="Y10" i="129" l="1"/>
  <c r="Y11" i="140"/>
  <c r="N12" i="140" l="1"/>
  <c r="V10" i="129"/>
  <c r="W10" i="129" l="1"/>
  <c r="K10" i="129"/>
  <c r="Q10" i="129"/>
  <c r="Q18" i="129" s="1"/>
  <c r="Q19" i="129" s="1"/>
  <c r="O10" i="129"/>
  <c r="O18" i="129" s="1"/>
  <c r="O19" i="129" s="1"/>
  <c r="P10" i="129"/>
  <c r="P18" i="129" s="1"/>
  <c r="P19" i="129" s="1"/>
  <c r="K13" i="140"/>
  <c r="L13" i="140"/>
  <c r="P13" i="140"/>
  <c r="M13" i="140"/>
  <c r="Q13" i="140"/>
  <c r="O13" i="140"/>
  <c r="Y10" i="132"/>
  <c r="K18" i="129" l="1"/>
  <c r="K19" i="129" s="1"/>
  <c r="X10" i="129"/>
  <c r="M10" i="129" s="1"/>
  <c r="M18" i="129" s="1"/>
  <c r="M19" i="129" s="1"/>
  <c r="L10" i="129"/>
  <c r="L18" i="129" s="1"/>
  <c r="L19" i="129" s="1"/>
  <c r="Y10" i="131"/>
  <c r="V15" i="120"/>
  <c r="V12" i="120"/>
  <c r="V14" i="120"/>
  <c r="V13" i="120"/>
  <c r="V11" i="120"/>
  <c r="N12" i="120" l="1"/>
  <c r="N13" i="120" s="1"/>
  <c r="Y10" i="138"/>
  <c r="Y13" i="134" l="1"/>
  <c r="K14" i="120"/>
  <c r="O14" i="120"/>
  <c r="P14" i="120"/>
  <c r="Q14" i="120"/>
  <c r="M14" i="120"/>
  <c r="L14" i="120"/>
  <c r="Y14" i="134" l="1"/>
  <c r="Y11" i="135" l="1"/>
  <c r="Y10" i="137" l="1"/>
  <c r="Y10" i="136" l="1"/>
  <c r="Y12" i="128" l="1"/>
  <c r="Y11" i="120"/>
  <c r="Y12" i="120" l="1"/>
  <c r="Y13" i="120" l="1"/>
  <c r="Y14" i="120" l="1"/>
  <c r="Y15" i="120" l="1"/>
  <c r="Y14" i="147" l="1"/>
  <c r="Y17" i="129" l="1"/>
  <c r="Y11" i="145" l="1"/>
  <c r="Y12" i="145" l="1"/>
  <c r="Y13" i="14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9" authorId="0" shapeId="0" xr:uid="{32C52EC1-1C6A-405A-A2B7-61C4263AFF31}">
      <text>
        <r>
          <rPr>
            <sz val="11"/>
            <color indexed="81"/>
            <rFont val="MS P ゴシック"/>
            <family val="3"/>
            <charset val="128"/>
          </rPr>
          <t>主生成物 or 副生成物を選択する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9" authorId="0" shapeId="0" xr:uid="{3CB63AD6-596B-4C23-B5FB-67F8A9E5B524}">
      <text>
        <r>
          <rPr>
            <sz val="11"/>
            <color indexed="81"/>
            <rFont val="MS P ゴシック"/>
            <family val="3"/>
            <charset val="128"/>
          </rPr>
          <t>主生成物 or 副生成物を選択する</t>
        </r>
      </text>
    </comment>
  </commentList>
</comments>
</file>

<file path=xl/sharedStrings.xml><?xml version="1.0" encoding="utf-8"?>
<sst xmlns="http://schemas.openxmlformats.org/spreadsheetml/2006/main" count="2982" uniqueCount="555">
  <si>
    <t>kg</t>
  </si>
  <si>
    <t>kWh</t>
  </si>
  <si>
    <t>MJ</t>
  </si>
  <si>
    <t>単位</t>
    <rPh sb="0" eb="2">
      <t>タンイ</t>
    </rPh>
    <phoneticPr fontId="9"/>
  </si>
  <si>
    <t>163919100pJPN</t>
  </si>
  <si>
    <t>メタノール</t>
  </si>
  <si>
    <t>163217000pJPN</t>
  </si>
  <si>
    <t>酸化プロピレン</t>
  </si>
  <si>
    <t>163216000pJPN</t>
  </si>
  <si>
    <t>エチレングリコール</t>
  </si>
  <si>
    <t>171115000pJPN</t>
  </si>
  <si>
    <t>軽油</t>
  </si>
  <si>
    <t>162319101pJPN</t>
  </si>
  <si>
    <t>一酸化炭素</t>
  </si>
  <si>
    <t>161112000pJPN</t>
  </si>
  <si>
    <t>163949117pJPN</t>
  </si>
  <si>
    <t>ポリオール</t>
  </si>
  <si>
    <t>163919114pJPN</t>
  </si>
  <si>
    <t>ジメチルエーテル</t>
  </si>
  <si>
    <t>163239000pJPN</t>
  </si>
  <si>
    <t>その他の脂肪族系中間物</t>
  </si>
  <si>
    <t>水素</t>
    <rPh sb="0" eb="2">
      <t>スイソ</t>
    </rPh>
    <phoneticPr fontId="10"/>
  </si>
  <si>
    <t>電力</t>
    <rPh sb="0" eb="2">
      <t>デンリョク</t>
    </rPh>
    <phoneticPr fontId="10"/>
  </si>
  <si>
    <t>熱</t>
    <rPh sb="0" eb="1">
      <t>ネツ</t>
    </rPh>
    <phoneticPr fontId="10"/>
  </si>
  <si>
    <t>合計</t>
    <rPh sb="0" eb="2">
      <t>ゴウケイ</t>
    </rPh>
    <phoneticPr fontId="10"/>
  </si>
  <si>
    <t>ぎ酸</t>
    <phoneticPr fontId="9"/>
  </si>
  <si>
    <t>酸化プロピレン</t>
    <phoneticPr fontId="9"/>
  </si>
  <si>
    <t>一酸化炭素</t>
    <phoneticPr fontId="9"/>
  </si>
  <si>
    <t>ジメチルエーテル</t>
    <phoneticPr fontId="9"/>
  </si>
  <si>
    <t>ポリオール</t>
    <phoneticPr fontId="9"/>
  </si>
  <si>
    <t>CO</t>
    <phoneticPr fontId="9"/>
  </si>
  <si>
    <t>ぎ酸, カルボニル化法</t>
  </si>
  <si>
    <t>水素</t>
    <rPh sb="0" eb="2">
      <t>スイソ</t>
    </rPh>
    <phoneticPr fontId="9"/>
  </si>
  <si>
    <t>バックグラウンドデータ</t>
    <phoneticPr fontId="9"/>
  </si>
  <si>
    <t>番号</t>
    <rPh sb="0" eb="2">
      <t>バンゴウ</t>
    </rPh>
    <phoneticPr fontId="9"/>
  </si>
  <si>
    <t>シート名</t>
    <rPh sb="3" eb="4">
      <t>メイ</t>
    </rPh>
    <phoneticPr fontId="9"/>
  </si>
  <si>
    <t>概要</t>
    <rPh sb="0" eb="2">
      <t>ガイヨウ</t>
    </rPh>
    <phoneticPr fontId="9"/>
  </si>
  <si>
    <t>CH4</t>
    <phoneticPr fontId="9"/>
  </si>
  <si>
    <t>中間</t>
    <rPh sb="0" eb="2">
      <t>チュウカン</t>
    </rPh>
    <phoneticPr fontId="9"/>
  </si>
  <si>
    <t>CO2</t>
    <phoneticPr fontId="9"/>
  </si>
  <si>
    <t>電力</t>
    <rPh sb="0" eb="2">
      <t>デンリョク</t>
    </rPh>
    <phoneticPr fontId="9"/>
  </si>
  <si>
    <t>熱</t>
    <rPh sb="0" eb="1">
      <t>ネツ</t>
    </rPh>
    <phoneticPr fontId="9"/>
  </si>
  <si>
    <t>天然ガス</t>
    <rPh sb="0" eb="2">
      <t>テンネン</t>
    </rPh>
    <phoneticPr fontId="9"/>
  </si>
  <si>
    <t>合成メタン</t>
    <rPh sb="0" eb="2">
      <t>ゴウセイ</t>
    </rPh>
    <phoneticPr fontId="9"/>
  </si>
  <si>
    <t>炭酸ジメチル</t>
    <rPh sb="0" eb="2">
      <t>タンサン</t>
    </rPh>
    <phoneticPr fontId="9"/>
  </si>
  <si>
    <t>開発プロセス</t>
    <rPh sb="0" eb="2">
      <t>カイハツ</t>
    </rPh>
    <phoneticPr fontId="9"/>
  </si>
  <si>
    <t>化学量論</t>
    <rPh sb="0" eb="2">
      <t>カガク</t>
    </rPh>
    <rPh sb="2" eb="3">
      <t>リョウ</t>
    </rPh>
    <rPh sb="3" eb="4">
      <t>ロン</t>
    </rPh>
    <phoneticPr fontId="9"/>
  </si>
  <si>
    <t>アンモニア</t>
    <phoneticPr fontId="9"/>
  </si>
  <si>
    <t>■試算結果（表）</t>
    <rPh sb="1" eb="3">
      <t>シサン</t>
    </rPh>
    <rPh sb="3" eb="5">
      <t>ケッカ</t>
    </rPh>
    <rPh sb="6" eb="7">
      <t>ヒョウ</t>
    </rPh>
    <phoneticPr fontId="10"/>
  </si>
  <si>
    <t>化学量論</t>
    <rPh sb="0" eb="2">
      <t>カガク</t>
    </rPh>
    <rPh sb="2" eb="4">
      <t>リョウロン</t>
    </rPh>
    <phoneticPr fontId="10"/>
  </si>
  <si>
    <t>現状適用</t>
    <rPh sb="0" eb="2">
      <t>ゲンジョウ</t>
    </rPh>
    <rPh sb="2" eb="4">
      <t>テキヨウ</t>
    </rPh>
    <phoneticPr fontId="10"/>
  </si>
  <si>
    <t>中間</t>
    <rPh sb="0" eb="2">
      <t>チュウカン</t>
    </rPh>
    <phoneticPr fontId="10"/>
  </si>
  <si>
    <t>－</t>
    <phoneticPr fontId="10"/>
  </si>
  <si>
    <t>バックグラウンドデータ一覧</t>
    <phoneticPr fontId="9"/>
  </si>
  <si>
    <t>163111000pJPN</t>
  </si>
  <si>
    <t>エチレン</t>
  </si>
  <si>
    <t>163112000pJPN</t>
  </si>
  <si>
    <t>プロピレン</t>
  </si>
  <si>
    <t>171113000pJPN</t>
  </si>
  <si>
    <t>液化天然ガス (LNG), 輸入品</t>
  </si>
  <si>
    <t>212211000pJPN</t>
  </si>
  <si>
    <t>生コンクリート</t>
  </si>
  <si>
    <t>212111000pJPN</t>
  </si>
  <si>
    <t>ポルトランドセメント</t>
  </si>
  <si>
    <t>ジメトキシメタン</t>
    <phoneticPr fontId="9"/>
  </si>
  <si>
    <t>アンモニア, ＮＨ3 100%換算</t>
  </si>
  <si>
    <r>
      <rPr>
        <b/>
        <sz val="11"/>
        <color theme="1"/>
        <rFont val="Meiryo UI"/>
        <family val="3"/>
        <charset val="128"/>
      </rPr>
      <t>化学量論</t>
    </r>
    <r>
      <rPr>
        <sz val="11"/>
        <color theme="1"/>
        <rFont val="Meiryo UI"/>
        <family val="3"/>
        <charset val="128"/>
      </rPr>
      <t>（化学反応や物理現象などから可能な場合は理論限界を示す)</t>
    </r>
    <rPh sb="0" eb="2">
      <t>カガク</t>
    </rPh>
    <rPh sb="2" eb="4">
      <t>リョウロン</t>
    </rPh>
    <rPh sb="5" eb="7">
      <t>カガク</t>
    </rPh>
    <rPh sb="7" eb="9">
      <t>ハンノウ</t>
    </rPh>
    <rPh sb="10" eb="12">
      <t>ブツリ</t>
    </rPh>
    <rPh sb="12" eb="14">
      <t>ゲンショウ</t>
    </rPh>
    <rPh sb="18" eb="20">
      <t>カノウ</t>
    </rPh>
    <rPh sb="21" eb="23">
      <t>バアイ</t>
    </rPh>
    <rPh sb="24" eb="26">
      <t>リロン</t>
    </rPh>
    <rPh sb="26" eb="28">
      <t>ゲンカイ</t>
    </rPh>
    <rPh sb="29" eb="30">
      <t>シメ</t>
    </rPh>
    <phoneticPr fontId="10"/>
  </si>
  <si>
    <t>エチレン (C2H4)</t>
    <phoneticPr fontId="10"/>
  </si>
  <si>
    <t>プロピレン (C3H6)</t>
    <phoneticPr fontId="10"/>
  </si>
  <si>
    <t>メタン (CH4)</t>
    <phoneticPr fontId="10"/>
  </si>
  <si>
    <t>エタン (C2H6)</t>
    <phoneticPr fontId="10"/>
  </si>
  <si>
    <t>プロパン (C3H8)</t>
    <phoneticPr fontId="10"/>
  </si>
  <si>
    <t>メタノール</t>
    <phoneticPr fontId="9"/>
  </si>
  <si>
    <t>kg</t>
    <phoneticPr fontId="9"/>
  </si>
  <si>
    <t>シクロプロパン（C5H10）</t>
    <phoneticPr fontId="10"/>
  </si>
  <si>
    <t>m3</t>
    <phoneticPr fontId="9"/>
  </si>
  <si>
    <t>I/O</t>
    <phoneticPr fontId="9"/>
  </si>
  <si>
    <t>フォアグラウンドデータ</t>
    <phoneticPr fontId="9"/>
  </si>
  <si>
    <t>kg</t>
    <phoneticPr fontId="10"/>
  </si>
  <si>
    <t>■バックグラウンドデータ</t>
    <phoneticPr fontId="9"/>
  </si>
  <si>
    <t>製品名</t>
    <rPh sb="0" eb="3">
      <t>セイヒンメイ</t>
    </rPh>
    <phoneticPr fontId="10"/>
  </si>
  <si>
    <t>単位</t>
    <rPh sb="0" eb="2">
      <t>タンイ</t>
    </rPh>
    <phoneticPr fontId="10"/>
  </si>
  <si>
    <t>CO2回収エネルギー</t>
    <rPh sb="3" eb="5">
      <t>カイシュウ</t>
    </rPh>
    <phoneticPr fontId="9"/>
  </si>
  <si>
    <t>（kg-CO2）</t>
    <phoneticPr fontId="10"/>
  </si>
  <si>
    <t>ー</t>
    <phoneticPr fontId="10"/>
  </si>
  <si>
    <t>ブテン</t>
    <phoneticPr fontId="9"/>
  </si>
  <si>
    <t>1-ブテン</t>
  </si>
  <si>
    <t>163113103pJPN</t>
  </si>
  <si>
    <t>ブタジエン</t>
  </si>
  <si>
    <t>ブタジエン</t>
    <phoneticPr fontId="9"/>
  </si>
  <si>
    <t>163228000pJPN</t>
  </si>
  <si>
    <t>投入物</t>
  </si>
  <si>
    <t>生成物</t>
  </si>
  <si>
    <t>投入物</t>
    <rPh sb="0" eb="2">
      <t>トウニュウ</t>
    </rPh>
    <rPh sb="2" eb="3">
      <t>ブツ</t>
    </rPh>
    <phoneticPr fontId="9"/>
  </si>
  <si>
    <t>H2</t>
    <phoneticPr fontId="9"/>
  </si>
  <si>
    <t>H2O</t>
    <phoneticPr fontId="9"/>
  </si>
  <si>
    <t>その他</t>
    <rPh sb="2" eb="3">
      <t>タ</t>
    </rPh>
    <phoneticPr fontId="9"/>
  </si>
  <si>
    <t>エタン</t>
    <phoneticPr fontId="9"/>
  </si>
  <si>
    <t>エチレン</t>
    <phoneticPr fontId="9"/>
  </si>
  <si>
    <t>ブタジエン</t>
    <phoneticPr fontId="10"/>
  </si>
  <si>
    <t>ペンテン類</t>
    <rPh sb="4" eb="5">
      <t>ルイ</t>
    </rPh>
    <phoneticPr fontId="10"/>
  </si>
  <si>
    <t>その他の炭化水素</t>
    <rPh sb="2" eb="3">
      <t>タ</t>
    </rPh>
    <rPh sb="4" eb="6">
      <t>タンカ</t>
    </rPh>
    <rPh sb="6" eb="8">
      <t>スイソ</t>
    </rPh>
    <phoneticPr fontId="10"/>
  </si>
  <si>
    <t>CO</t>
    <phoneticPr fontId="10"/>
  </si>
  <si>
    <t>CO2</t>
    <phoneticPr fontId="10"/>
  </si>
  <si>
    <t>H2</t>
    <phoneticPr fontId="10"/>
  </si>
  <si>
    <t>H2O</t>
    <phoneticPr fontId="10"/>
  </si>
  <si>
    <t>MeOH</t>
    <phoneticPr fontId="10"/>
  </si>
  <si>
    <t>その他</t>
    <rPh sb="2" eb="3">
      <t>タ</t>
    </rPh>
    <phoneticPr fontId="10"/>
  </si>
  <si>
    <t>液体燃料</t>
    <rPh sb="0" eb="2">
      <t>エキタイ</t>
    </rPh>
    <rPh sb="2" eb="4">
      <t>ネンリョウ</t>
    </rPh>
    <phoneticPr fontId="9"/>
  </si>
  <si>
    <t>ペンテン類</t>
    <rPh sb="4" eb="5">
      <t>ルイ</t>
    </rPh>
    <phoneticPr fontId="9"/>
  </si>
  <si>
    <t>C5副生成物, イソブタン副生</t>
  </si>
  <si>
    <t>163929106pJPN</t>
  </si>
  <si>
    <t>熱</t>
    <phoneticPr fontId="9"/>
  </si>
  <si>
    <t>炭酸ジメチル</t>
    <phoneticPr fontId="9"/>
  </si>
  <si>
    <t>熱</t>
    <rPh sb="0" eb="1">
      <t>ネツ</t>
    </rPh>
    <phoneticPr fontId="17"/>
  </si>
  <si>
    <t>天然ガス</t>
    <phoneticPr fontId="9"/>
  </si>
  <si>
    <t>天然ガス</t>
    <phoneticPr fontId="10"/>
  </si>
  <si>
    <t>電力</t>
    <rPh sb="0" eb="2">
      <t>デンリョク</t>
    </rPh>
    <phoneticPr fontId="18"/>
  </si>
  <si>
    <t>天然ガス</t>
    <rPh sb="0" eb="2">
      <t>テンネン</t>
    </rPh>
    <phoneticPr fontId="18"/>
  </si>
  <si>
    <t>液体燃料</t>
    <phoneticPr fontId="9"/>
  </si>
  <si>
    <t>生コンクリート</t>
    <phoneticPr fontId="9"/>
  </si>
  <si>
    <t>m3</t>
    <phoneticPr fontId="10"/>
  </si>
  <si>
    <t>kWh</t>
    <phoneticPr fontId="9"/>
  </si>
  <si>
    <t>O2</t>
    <phoneticPr fontId="9"/>
  </si>
  <si>
    <t xml:space="preserve">
</t>
    <phoneticPr fontId="10"/>
  </si>
  <si>
    <t>ポルトランドセメント</t>
    <phoneticPr fontId="9"/>
  </si>
  <si>
    <t>γ-C2S</t>
    <phoneticPr fontId="9"/>
  </si>
  <si>
    <t>ポルトランドセメント</t>
    <phoneticPr fontId="10"/>
  </si>
  <si>
    <t>γ-C2S</t>
    <phoneticPr fontId="10"/>
  </si>
  <si>
    <t>列部門コード</t>
    <rPh sb="0" eb="1">
      <t>レツ</t>
    </rPh>
    <rPh sb="1" eb="3">
      <t>ブモン</t>
    </rPh>
    <phoneticPr fontId="5"/>
  </si>
  <si>
    <t>圧縮ガス・液化ガス</t>
  </si>
  <si>
    <t>その他の有機化学工業製品</t>
  </si>
  <si>
    <t>脂肪族中間物</t>
  </si>
  <si>
    <t>メタン誘導品</t>
  </si>
  <si>
    <t>石油製品</t>
  </si>
  <si>
    <t>石油化学基礎製品</t>
  </si>
  <si>
    <t>石炭・原油・天然ガス</t>
  </si>
  <si>
    <t>化学肥料</t>
  </si>
  <si>
    <t>低炭素</t>
    <phoneticPr fontId="9"/>
  </si>
  <si>
    <t>低炭素</t>
    <phoneticPr fontId="10"/>
  </si>
  <si>
    <t>セメント</t>
  </si>
  <si>
    <t>MJ</t>
    <phoneticPr fontId="9"/>
  </si>
  <si>
    <t>MJ</t>
    <phoneticPr fontId="10"/>
  </si>
  <si>
    <t>kg</t>
    <phoneticPr fontId="9"/>
  </si>
  <si>
    <t>炭酸エチレン</t>
    <rPh sb="0" eb="2">
      <t>タンサン</t>
    </rPh>
    <phoneticPr fontId="9"/>
  </si>
  <si>
    <t>エチレングリコール</t>
    <phoneticPr fontId="9"/>
  </si>
  <si>
    <t>CO2利用分</t>
    <phoneticPr fontId="9"/>
  </si>
  <si>
    <t>■フォアグラウンドデータ一覧</t>
    <phoneticPr fontId="9"/>
  </si>
  <si>
    <t>投入物</t>
    <rPh sb="0" eb="2">
      <t>トウニュウ</t>
    </rPh>
    <rPh sb="2" eb="3">
      <t>ブツ</t>
    </rPh>
    <phoneticPr fontId="10"/>
  </si>
  <si>
    <t>副生成物</t>
    <rPh sb="0" eb="1">
      <t>フク</t>
    </rPh>
    <rPh sb="1" eb="4">
      <t>セイセイブツ</t>
    </rPh>
    <phoneticPr fontId="10"/>
  </si>
  <si>
    <t>フォアグラウンドデータ</t>
    <phoneticPr fontId="10"/>
  </si>
  <si>
    <t>■試算結果（図）</t>
    <rPh sb="1" eb="3">
      <t>シサン</t>
    </rPh>
    <rPh sb="3" eb="5">
      <t>ケッカ</t>
    </rPh>
    <rPh sb="6" eb="7">
      <t>ズ</t>
    </rPh>
    <phoneticPr fontId="10"/>
  </si>
  <si>
    <t>■バックグラウンドデータ一覧</t>
    <rPh sb="12" eb="14">
      <t>イチラン</t>
    </rPh>
    <phoneticPr fontId="9"/>
  </si>
  <si>
    <t>■前提条件・フォアグラウンドデータ設定の考え方</t>
    <rPh sb="1" eb="3">
      <t>ゼンテイ</t>
    </rPh>
    <rPh sb="3" eb="5">
      <t>ジョウケン</t>
    </rPh>
    <rPh sb="17" eb="19">
      <t>セッテイ</t>
    </rPh>
    <rPh sb="20" eb="21">
      <t>カンガ</t>
    </rPh>
    <rPh sb="22" eb="23">
      <t>カタ</t>
    </rPh>
    <phoneticPr fontId="9"/>
  </si>
  <si>
    <t>メタノールのLCCO2排出量試算</t>
    <rPh sb="11" eb="14">
      <t>ハイシュツリョウ</t>
    </rPh>
    <rPh sb="14" eb="16">
      <t>シサン</t>
    </rPh>
    <phoneticPr fontId="9"/>
  </si>
  <si>
    <t>メタンのLCCO2排出量試算</t>
    <phoneticPr fontId="9"/>
  </si>
  <si>
    <t>オレフィンのLCCO2排出量試算</t>
    <phoneticPr fontId="9"/>
  </si>
  <si>
    <t>ギ酸のLCCO2排出量試算</t>
    <rPh sb="1" eb="2">
      <t>サン</t>
    </rPh>
    <phoneticPr fontId="9"/>
  </si>
  <si>
    <t>炭酸ジメチルのLCCO2排出量試算</t>
    <rPh sb="0" eb="2">
      <t>タンサン</t>
    </rPh>
    <phoneticPr fontId="9"/>
  </si>
  <si>
    <t>一酸化炭素のLCCO2排出量試算</t>
    <rPh sb="0" eb="5">
      <t>イッサンカタンソ</t>
    </rPh>
    <phoneticPr fontId="9"/>
  </si>
  <si>
    <t>ジメチルエーテルのLCCO2排出量試算</t>
    <phoneticPr fontId="9"/>
  </si>
  <si>
    <t>ジメトキシメタンのLCCO2排出量試算</t>
    <phoneticPr fontId="9"/>
  </si>
  <si>
    <t>液体燃料のLCCO2排出量試算</t>
    <rPh sb="0" eb="2">
      <t>エキタイ</t>
    </rPh>
    <rPh sb="2" eb="4">
      <t>ネンリョウ</t>
    </rPh>
    <phoneticPr fontId="9"/>
  </si>
  <si>
    <t>ポリオールのLCCO2排出量試算</t>
    <phoneticPr fontId="9"/>
  </si>
  <si>
    <t>コンクリートのLCCO2排出量試算</t>
    <phoneticPr fontId="9"/>
  </si>
  <si>
    <t>現状適用</t>
    <rPh sb="0" eb="2">
      <t>ゲンジョウ</t>
    </rPh>
    <rPh sb="2" eb="4">
      <t>テキヨウ</t>
    </rPh>
    <phoneticPr fontId="9"/>
  </si>
  <si>
    <t>CO2排出源単位
(kg-CO2/単位量)</t>
    <rPh sb="3" eb="6">
      <t>ハイシュツゲン</t>
    </rPh>
    <rPh sb="6" eb="8">
      <t>タンイ</t>
    </rPh>
    <rPh sb="17" eb="20">
      <t>タンイリョウ</t>
    </rPh>
    <phoneticPr fontId="9"/>
  </si>
  <si>
    <t>使用するCO2排出原単位
(kg-CO2/単位量)</t>
    <rPh sb="0" eb="2">
      <t>シヨウ</t>
    </rPh>
    <rPh sb="7" eb="9">
      <t>ハイシュツ</t>
    </rPh>
    <rPh sb="9" eb="12">
      <t>ゲンタンイ</t>
    </rPh>
    <rPh sb="10" eb="12">
      <t>タンイ</t>
    </rPh>
    <phoneticPr fontId="9"/>
  </si>
  <si>
    <t xml:space="preserve">・現状適用ケース：石炭火力発電所からMEA化学吸収法によるCO2分離回収を想定　　　　　　　　　　　　　　　　　　　　　
</t>
    <rPh sb="3" eb="5">
      <t>テキヨウ</t>
    </rPh>
    <phoneticPr fontId="9"/>
  </si>
  <si>
    <t>・現状適用ケース：CCUを伴わない天然ガスの水蒸気改質による水素製造を想定</t>
    <rPh sb="3" eb="5">
      <t>テキヨウ</t>
    </rPh>
    <phoneticPr fontId="9"/>
  </si>
  <si>
    <t>・現状適用ケース：2020年の世界全体の電力供給量と電力由来CO2排出量を基に推計</t>
  </si>
  <si>
    <t>IEA(International Energy Agency) のWorld energy outlook2021を参照
・低炭素ケース：Net Zeroシナリオのうち世界全体の2040年における電力供給量と電力由来CO2排出量を基に推計</t>
    <rPh sb="59" eb="61">
      <t>サンショウ</t>
    </rPh>
    <rPh sb="65" eb="68">
      <t>テイタンソ</t>
    </rPh>
    <phoneticPr fontId="9"/>
  </si>
  <si>
    <t>・中間ケース：Net Zeroシナリオのうち世界全体の2030年における電力供給量と電力由来CO2排出量を基に推計</t>
  </si>
  <si>
    <t>・低炭素ケース：水素による熱供給を想定し、水素のCO2排出原単位を基に推計</t>
  </si>
  <si>
    <t>・中間ケース：アルカリ水電解による水素製造を想定、電力のCO2排出原単位は各ケースの値に準拠</t>
    <phoneticPr fontId="9"/>
  </si>
  <si>
    <t>・低炭素ケース：アルカリ水電解による水素製造を想定、電力のCO2排出原単位は各ケースの値に準拠</t>
    <rPh sb="1" eb="4">
      <t>テイタンソ</t>
    </rPh>
    <phoneticPr fontId="9"/>
  </si>
  <si>
    <t xml:space="preserve">・現状適用ケース：天然ガスの高位発熱量とCO2排出原単位を基に推計
</t>
    <rPh sb="3" eb="5">
      <t>テキヨウ</t>
    </rPh>
    <phoneticPr fontId="9"/>
  </si>
  <si>
    <t xml:space="preserve">・中間ケース：天然ガスの高位発熱量とCO2排出原単位を基に推計
</t>
    <phoneticPr fontId="9"/>
  </si>
  <si>
    <t>・中間ケース：CR技術ロードマップ2030年におけるCO2分離回収技術のターゲットのうち、濃度数%の低圧ガス用に対応する所要エネルギー量を採用、熱のCO2排出原単位は各ケースの値に準拠</t>
    <phoneticPr fontId="9"/>
  </si>
  <si>
    <t>・低炭素ケース：CR技術ロードマップ2030年におけるCO2分離回収技術のターゲットのうち、濃度数%の低圧ガス用に対応する所要エネルギー量を採用、熱のCO2排出原単位は各ケースの値に準拠</t>
    <rPh sb="1" eb="4">
      <t>テイタンソ</t>
    </rPh>
    <phoneticPr fontId="9"/>
  </si>
  <si>
    <t>項目</t>
    <rPh sb="0" eb="2">
      <t>コウモク</t>
    </rPh>
    <phoneticPr fontId="9"/>
  </si>
  <si>
    <t>項目</t>
    <rPh sb="0" eb="2">
      <t>コウモク</t>
    </rPh>
    <phoneticPr fontId="10"/>
  </si>
  <si>
    <t>副生成物</t>
    <rPh sb="0" eb="1">
      <t>フク</t>
    </rPh>
    <rPh sb="1" eb="4">
      <t>セイセイブツ</t>
    </rPh>
    <phoneticPr fontId="9"/>
  </si>
  <si>
    <t>・投入される原料CO2のうち、評価対象とする生成物に利用される量をマイナスカウント</t>
    <rPh sb="1" eb="3">
      <t>トウニュウ</t>
    </rPh>
    <rPh sb="6" eb="8">
      <t>ゲンリョウ</t>
    </rPh>
    <rPh sb="15" eb="17">
      <t>ヒョウカ</t>
    </rPh>
    <rPh sb="17" eb="19">
      <t>タイショウ</t>
    </rPh>
    <rPh sb="22" eb="25">
      <t>セイセイブツ</t>
    </rPh>
    <rPh sb="26" eb="28">
      <t>リヨウ</t>
    </rPh>
    <rPh sb="31" eb="32">
      <t>リョウ</t>
    </rPh>
    <phoneticPr fontId="9"/>
  </si>
  <si>
    <t>mol</t>
    <phoneticPr fontId="10"/>
  </si>
  <si>
    <t>水素とCO2からメタノール量論反応に入れる量と反応熱より試算。発熱反応。</t>
    <phoneticPr fontId="10"/>
  </si>
  <si>
    <t xml:space="preserve">3H2 + CO2  --&gt;  H2O + CH3OH , ∆Hr = - 53.3kJ </t>
    <phoneticPr fontId="10"/>
  </si>
  <si>
    <t>水素とCO2からメタノールを介してオレフィンが生成される場合のCのバランスのみ考慮して量論比を試算。</t>
    <phoneticPr fontId="9"/>
  </si>
  <si>
    <t>LCCO2排出量</t>
    <rPh sb="5" eb="8">
      <t>ハイシュツリョウ</t>
    </rPh>
    <phoneticPr fontId="10"/>
  </si>
  <si>
    <t>mol</t>
    <phoneticPr fontId="9"/>
  </si>
  <si>
    <t>原料CO2</t>
    <rPh sb="0" eb="2">
      <t>ゲンリョウ</t>
    </rPh>
    <phoneticPr fontId="9"/>
  </si>
  <si>
    <t>（評価対応の生成物に利用されるCO2）</t>
    <rPh sb="1" eb="3">
      <t>ヒョウカ</t>
    </rPh>
    <rPh sb="3" eb="5">
      <t>タイオウ</t>
    </rPh>
    <rPh sb="10" eb="12">
      <t>リヨウ</t>
    </rPh>
    <phoneticPr fontId="9"/>
  </si>
  <si>
    <t>・大気や排ガスをCO2分離回収装置を用いず直接利用することを想定</t>
    <phoneticPr fontId="9"/>
  </si>
  <si>
    <t>-</t>
    <phoneticPr fontId="9"/>
  </si>
  <si>
    <t>以下の論文よりCO2 + 2CH3OH ⇌ (CH3O)2CO + H2Oを想定</t>
    <phoneticPr fontId="10"/>
  </si>
  <si>
    <t>CO2とメタノールから生成される場合のCのバランスのみ考慮して量論比を試算。</t>
    <rPh sb="11" eb="13">
      <t>セイセイ</t>
    </rPh>
    <rPh sb="16" eb="18">
      <t>バアイ</t>
    </rPh>
    <rPh sb="27" eb="29">
      <t>コウリョ</t>
    </rPh>
    <rPh sb="31" eb="32">
      <t>リョウ</t>
    </rPh>
    <rPh sb="32" eb="33">
      <t>ロン</t>
    </rPh>
    <rPh sb="33" eb="34">
      <t>ヒ</t>
    </rPh>
    <rPh sb="35" eb="37">
      <t>シサン</t>
    </rPh>
    <phoneticPr fontId="10"/>
  </si>
  <si>
    <t>Kongpanna P, Pavarajarn V, Gani R, Assabumrungrat S. Chem Eng Res Des 2015;93:496–510.</t>
    <phoneticPr fontId="10"/>
  </si>
  <si>
    <t>-</t>
    <phoneticPr fontId="10"/>
  </si>
  <si>
    <t>開発中のプロセスの研究開発目標から投入物のフォアグランドデータを算出。</t>
  </si>
  <si>
    <t>研究開発目標：CO2基準のメタノール収率60%、H2基準のメタノール収率60%</t>
  </si>
  <si>
    <t>ユーティリティ（電力、熱）は従来技術（CO/H2からのメタノール合成）と同等</t>
  </si>
  <si>
    <t>CO2削減目標から投入物のフォアグランドデータを算出。</t>
  </si>
  <si>
    <t>CO2基準のメタノール収率90%、H2基準のメタノール収率90%</t>
    <phoneticPr fontId="9"/>
  </si>
  <si>
    <r>
      <t>研究開発目標：</t>
    </r>
    <r>
      <rPr>
        <b/>
        <sz val="11"/>
        <color theme="1"/>
        <rFont val="Meiryo UI"/>
        <family val="3"/>
        <charset val="128"/>
      </rPr>
      <t>CO2基準のメタノール収率60%、H2基準のメタノール収率60%</t>
    </r>
    <phoneticPr fontId="9"/>
  </si>
  <si>
    <t>CO2基準のメタノール収率30%、H2基準のメタノール収率30%</t>
    <phoneticPr fontId="9"/>
  </si>
  <si>
    <t>A社技術情報より引用</t>
    <rPh sb="1" eb="2">
      <t>シャ</t>
    </rPh>
    <rPh sb="2" eb="6">
      <t>ギジュツジョウホウ</t>
    </rPh>
    <rPh sb="8" eb="10">
      <t>インヨウ</t>
    </rPh>
    <phoneticPr fontId="9"/>
  </si>
  <si>
    <t>試算シートの使い方</t>
    <rPh sb="0" eb="2">
      <t>シサン</t>
    </rPh>
    <rPh sb="6" eb="7">
      <t>ツカ</t>
    </rPh>
    <rPh sb="8" eb="9">
      <t>カタ</t>
    </rPh>
    <phoneticPr fontId="9"/>
  </si>
  <si>
    <t>LCCO2排出量試算シートの記入欄の説明</t>
    <rPh sb="5" eb="8">
      <t>ハイシュツリョウ</t>
    </rPh>
    <rPh sb="8" eb="10">
      <t>シサン</t>
    </rPh>
    <rPh sb="14" eb="17">
      <t>キニュウラン</t>
    </rPh>
    <rPh sb="18" eb="20">
      <t>セツメイ</t>
    </rPh>
    <phoneticPr fontId="9"/>
  </si>
  <si>
    <t>参考_試算例①</t>
    <rPh sb="0" eb="2">
      <t>サンコウ</t>
    </rPh>
    <rPh sb="3" eb="6">
      <t>シサンレイ</t>
    </rPh>
    <phoneticPr fontId="9"/>
  </si>
  <si>
    <t>参考_試算例②</t>
    <rPh sb="0" eb="2">
      <t>サンコウ</t>
    </rPh>
    <rPh sb="3" eb="6">
      <t>シサンレイ</t>
    </rPh>
    <phoneticPr fontId="9"/>
  </si>
  <si>
    <t>参考_試算例③</t>
    <rPh sb="0" eb="2">
      <t>サンコウ</t>
    </rPh>
    <rPh sb="3" eb="6">
      <t>シサンレイ</t>
    </rPh>
    <phoneticPr fontId="9"/>
  </si>
  <si>
    <t>LCCO2排出量試算シートの利用例（研究開発目標が達成されたときのCO2削減効果の確認）</t>
    <rPh sb="14" eb="17">
      <t>リヨウレイ</t>
    </rPh>
    <phoneticPr fontId="9"/>
  </si>
  <si>
    <t>LCCO2排出量試算シートの利用例（CO2削減量のアウトカム目標達成に向けた研究開発目標）</t>
    <rPh sb="14" eb="17">
      <t>リヨウレイ</t>
    </rPh>
    <phoneticPr fontId="9"/>
  </si>
  <si>
    <t>LCCO2排出量試算シートの利用例（論文特許情報からの他社技術の推定）</t>
    <rPh sb="14" eb="17">
      <t>リヨウレイ</t>
    </rPh>
    <phoneticPr fontId="9"/>
  </si>
  <si>
    <t>163949106pJPN</t>
    <phoneticPr fontId="9"/>
  </si>
  <si>
    <t>ユーティリティ（電力、熱）は従来技術（CO/H2からのメタノール合成）と同等</t>
    <rPh sb="36" eb="38">
      <t>ドウトウ</t>
    </rPh>
    <phoneticPr fontId="9"/>
  </si>
  <si>
    <t>主生成物</t>
    <rPh sb="0" eb="4">
      <t>シュセイセイブツ</t>
    </rPh>
    <phoneticPr fontId="9"/>
  </si>
  <si>
    <t>主生成物</t>
    <rPh sb="0" eb="4">
      <t>シュセイセイブツ</t>
    </rPh>
    <phoneticPr fontId="10"/>
  </si>
  <si>
    <t>CO2削減量</t>
    <rPh sb="3" eb="5">
      <t>サクゲン</t>
    </rPh>
    <rPh sb="5" eb="6">
      <t>リョウ</t>
    </rPh>
    <phoneticPr fontId="10"/>
  </si>
  <si>
    <t>※COとH2の重量当たりの発熱量が異なるため、機能単位はモルとしている。</t>
    <rPh sb="7" eb="9">
      <t>ジュウリョウ</t>
    </rPh>
    <rPh sb="9" eb="10">
      <t>ア</t>
    </rPh>
    <rPh sb="13" eb="16">
      <t>ハツネツリョウ</t>
    </rPh>
    <rPh sb="17" eb="18">
      <t>コト</t>
    </rPh>
    <rPh sb="23" eb="27">
      <t>キノウタンイ</t>
    </rPh>
    <phoneticPr fontId="10"/>
  </si>
  <si>
    <t>バックグラウンドデータの一覧</t>
    <rPh sb="12" eb="14">
      <t>イチラン</t>
    </rPh>
    <phoneticPr fontId="9"/>
  </si>
  <si>
    <t>IDEA製品コード</t>
    <rPh sb="4" eb="6">
      <t>セイヒン</t>
    </rPh>
    <phoneticPr fontId="9"/>
  </si>
  <si>
    <t>主生成物に利用されるCO2</t>
    <rPh sb="0" eb="4">
      <t>シュセイセイブツ</t>
    </rPh>
    <rPh sb="5" eb="7">
      <t>リヨウ</t>
    </rPh>
    <phoneticPr fontId="10"/>
  </si>
  <si>
    <t>主生成物に利用されるCO2</t>
    <rPh sb="0" eb="4">
      <t>シュセイセイブツ</t>
    </rPh>
    <phoneticPr fontId="9"/>
  </si>
  <si>
    <t>赤字：入力項目の記載例</t>
    <rPh sb="0" eb="2">
      <t>アカジ</t>
    </rPh>
    <rPh sb="3" eb="5">
      <t>ニュウリョク</t>
    </rPh>
    <rPh sb="5" eb="7">
      <t>コウモク</t>
    </rPh>
    <rPh sb="8" eb="10">
      <t>キサイ</t>
    </rPh>
    <rPh sb="10" eb="11">
      <t>レイ</t>
    </rPh>
    <phoneticPr fontId="9"/>
  </si>
  <si>
    <t>青吹き出し：試算シートの構成に関する説明</t>
    <rPh sb="0" eb="1">
      <t>アオ</t>
    </rPh>
    <rPh sb="1" eb="2">
      <t>フ</t>
    </rPh>
    <rPh sb="3" eb="4">
      <t>ダ</t>
    </rPh>
    <rPh sb="6" eb="8">
      <t>シサン</t>
    </rPh>
    <rPh sb="12" eb="14">
      <t>コウセイ</t>
    </rPh>
    <rPh sb="15" eb="16">
      <t>カン</t>
    </rPh>
    <rPh sb="18" eb="20">
      <t>セツメイ</t>
    </rPh>
    <phoneticPr fontId="9"/>
  </si>
  <si>
    <t>橙吹き出し：入力項目に関する説明</t>
    <rPh sb="0" eb="1">
      <t>ダイダイ</t>
    </rPh>
    <rPh sb="1" eb="2">
      <t>フ</t>
    </rPh>
    <rPh sb="3" eb="4">
      <t>ダ</t>
    </rPh>
    <rPh sb="6" eb="8">
      <t>ニュウリョク</t>
    </rPh>
    <rPh sb="8" eb="10">
      <t>コウモク</t>
    </rPh>
    <rPh sb="11" eb="12">
      <t>カン</t>
    </rPh>
    <rPh sb="14" eb="16">
      <t>セツメイ</t>
    </rPh>
    <phoneticPr fontId="9"/>
  </si>
  <si>
    <t>■システム境界</t>
    <rPh sb="5" eb="7">
      <t>キョウカイ</t>
    </rPh>
    <phoneticPr fontId="9"/>
  </si>
  <si>
    <t>ブテン類（C4H8）</t>
    <rPh sb="3" eb="4">
      <t>ルイ</t>
    </rPh>
    <phoneticPr fontId="10"/>
  </si>
  <si>
    <t>ギ酸</t>
    <rPh sb="1" eb="2">
      <t>サン</t>
    </rPh>
    <phoneticPr fontId="9"/>
  </si>
  <si>
    <t>Mj</t>
    <phoneticPr fontId="9"/>
  </si>
  <si>
    <t>kWh</t>
    <phoneticPr fontId="10"/>
  </si>
  <si>
    <t>電力</t>
    <rPh sb="0" eb="2">
      <t>デンリョク</t>
    </rPh>
    <phoneticPr fontId="17"/>
  </si>
  <si>
    <t>－</t>
  </si>
  <si>
    <t>量</t>
    <rPh sb="0" eb="1">
      <t>リョウ</t>
    </rPh>
    <phoneticPr fontId="9"/>
  </si>
  <si>
    <t>出典</t>
    <rPh sb="0" eb="2">
      <t>シュッテン</t>
    </rPh>
    <phoneticPr fontId="9"/>
  </si>
  <si>
    <t>ベンゼン</t>
  </si>
  <si>
    <t>石油化学系芳香族製品</t>
  </si>
  <si>
    <t>163114102pJPN</t>
  </si>
  <si>
    <t>トルエン</t>
  </si>
  <si>
    <t>163115103pJPN</t>
  </si>
  <si>
    <t>キシレン</t>
  </si>
  <si>
    <t>163116111pJPN</t>
  </si>
  <si>
    <t>スチレン</t>
  </si>
  <si>
    <t>環式中間物・合成染料・有機顔料</t>
  </si>
  <si>
    <t>163412000pJPN</t>
  </si>
  <si>
    <t>スチレンモノマー</t>
  </si>
  <si>
    <t>エチルベンゼン</t>
  </si>
  <si>
    <t>163429109pJPN</t>
  </si>
  <si>
    <t xml:space="preserve">エチルベンゼン </t>
  </si>
  <si>
    <t>メチルスチレン</t>
  </si>
  <si>
    <t>163429107pJPN</t>
  </si>
  <si>
    <t>p-メチルスチレン</t>
  </si>
  <si>
    <t>171112000pJPN</t>
  </si>
  <si>
    <t>171116000pJPN</t>
  </si>
  <si>
    <t>171118000pJPN</t>
  </si>
  <si>
    <t>kg</t>
    <phoneticPr fontId="9"/>
  </si>
  <si>
    <t>高炉B種セメント</t>
    <rPh sb="0" eb="2">
      <t>コウロ</t>
    </rPh>
    <rPh sb="3" eb="4">
      <t>シュ</t>
    </rPh>
    <phoneticPr fontId="9"/>
  </si>
  <si>
    <t>フライアッシュB種セメント</t>
    <rPh sb="8" eb="9">
      <t>シュ</t>
    </rPh>
    <phoneticPr fontId="9"/>
  </si>
  <si>
    <t>LCCO2</t>
  </si>
  <si>
    <t>LCCO2</t>
    <phoneticPr fontId="10"/>
  </si>
  <si>
    <t>出典</t>
    <rPh sb="0" eb="2">
      <t>シュッテン</t>
    </rPh>
    <phoneticPr fontId="9"/>
  </si>
  <si>
    <t>石灰石</t>
    <rPh sb="0" eb="3">
      <t>セッカイセキ</t>
    </rPh>
    <phoneticPr fontId="9"/>
  </si>
  <si>
    <t>－</t>
    <phoneticPr fontId="9"/>
  </si>
  <si>
    <t>セメント</t>
    <phoneticPr fontId="9"/>
  </si>
  <si>
    <t>軽質油（ナフサ類似）</t>
    <rPh sb="0" eb="2">
      <t>ケイシツ</t>
    </rPh>
    <rPh sb="2" eb="3">
      <t>ユ</t>
    </rPh>
    <rPh sb="7" eb="9">
      <t>ルイジ</t>
    </rPh>
    <phoneticPr fontId="10"/>
  </si>
  <si>
    <t>芳香族</t>
    <rPh sb="0" eb="3">
      <t>ホウコウゾク</t>
    </rPh>
    <phoneticPr fontId="9"/>
  </si>
  <si>
    <t>主生成物</t>
  </si>
  <si>
    <t>副生成物</t>
    <rPh sb="0" eb="4">
      <t>フクセイセイブツ</t>
    </rPh>
    <phoneticPr fontId="9"/>
  </si>
  <si>
    <t>残渣（石炭類似）</t>
    <rPh sb="0" eb="2">
      <t>ザンサ</t>
    </rPh>
    <rPh sb="3" eb="5">
      <t>セキタン</t>
    </rPh>
    <rPh sb="5" eb="7">
      <t>ルイジ</t>
    </rPh>
    <phoneticPr fontId="9"/>
  </si>
  <si>
    <t>計</t>
    <rPh sb="0" eb="1">
      <t>ケイ</t>
    </rPh>
    <phoneticPr fontId="9"/>
  </si>
  <si>
    <t>主生成物</t>
    <rPh sb="0" eb="1">
      <t>シュ</t>
    </rPh>
    <rPh sb="1" eb="4">
      <t>セイセイブツ</t>
    </rPh>
    <phoneticPr fontId="9"/>
  </si>
  <si>
    <t>副生成物</t>
    <rPh sb="0" eb="2">
      <t>フクセイ</t>
    </rPh>
    <phoneticPr fontId="9"/>
  </si>
  <si>
    <t>軽質油</t>
    <rPh sb="0" eb="3">
      <t>ケイシツユ</t>
    </rPh>
    <phoneticPr fontId="20"/>
  </si>
  <si>
    <t>中質油</t>
    <rPh sb="0" eb="3">
      <t>チュウシツユ</t>
    </rPh>
    <phoneticPr fontId="20"/>
  </si>
  <si>
    <t>重質油</t>
    <rPh sb="0" eb="3">
      <t>ジュウシツユ</t>
    </rPh>
    <phoneticPr fontId="20"/>
  </si>
  <si>
    <t>残渣</t>
    <rPh sb="0" eb="2">
      <t>ザンサ</t>
    </rPh>
    <phoneticPr fontId="9"/>
  </si>
  <si>
    <t>重質油（C重油）</t>
    <rPh sb="0" eb="2">
      <t>ジュウシツ</t>
    </rPh>
    <rPh sb="2" eb="3">
      <t>ユ</t>
    </rPh>
    <rPh sb="5" eb="7">
      <t>ジュウユ</t>
    </rPh>
    <phoneticPr fontId="9"/>
  </si>
  <si>
    <t>中質油（A重油）</t>
    <rPh sb="0" eb="2">
      <t>チュウシツ</t>
    </rPh>
    <rPh sb="2" eb="3">
      <t>ユ</t>
    </rPh>
    <phoneticPr fontId="9"/>
  </si>
  <si>
    <t>副生物・廃プラ燃焼CO2</t>
    <rPh sb="0" eb="3">
      <t>フクセイブツ</t>
    </rPh>
    <rPh sb="4" eb="5">
      <t>ハイ</t>
    </rPh>
    <rPh sb="7" eb="9">
      <t>ネンショウ</t>
    </rPh>
    <phoneticPr fontId="9"/>
  </si>
  <si>
    <t>CO2利用分</t>
  </si>
  <si>
    <t>スチレン</t>
    <phoneticPr fontId="10"/>
  </si>
  <si>
    <t>エチルベンゼン</t>
    <phoneticPr fontId="9"/>
  </si>
  <si>
    <t>トルエン</t>
    <phoneticPr fontId="10"/>
  </si>
  <si>
    <t>メチルスチレン</t>
    <phoneticPr fontId="10"/>
  </si>
  <si>
    <t>キシレン</t>
    <phoneticPr fontId="9"/>
  </si>
  <si>
    <t>キシレン</t>
    <phoneticPr fontId="9"/>
  </si>
  <si>
    <t>053113000mJPN</t>
  </si>
  <si>
    <t>石灰石脱炭酸（量論）</t>
    <rPh sb="0" eb="3">
      <t>セッカイセキ</t>
    </rPh>
    <rPh sb="3" eb="4">
      <t>ダツ</t>
    </rPh>
    <rPh sb="4" eb="6">
      <t>タンサン</t>
    </rPh>
    <rPh sb="7" eb="9">
      <t>リョウロン</t>
    </rPh>
    <phoneticPr fontId="9"/>
  </si>
  <si>
    <t>化学量論</t>
    <rPh sb="0" eb="2">
      <t>カガク</t>
    </rPh>
    <rPh sb="2" eb="4">
      <t>リョウロン</t>
    </rPh>
    <phoneticPr fontId="9"/>
  </si>
  <si>
    <t>触媒（下表に入力）</t>
    <rPh sb="0" eb="2">
      <t>ショクバイ</t>
    </rPh>
    <rPh sb="3" eb="4">
      <t>シタ</t>
    </rPh>
    <rPh sb="4" eb="5">
      <t>ヒョウ</t>
    </rPh>
    <rPh sb="6" eb="8">
      <t>ニュウリョク</t>
    </rPh>
    <phoneticPr fontId="9"/>
  </si>
  <si>
    <t>■触媒（合成ゼオライト等）を考慮する場合に入力</t>
    <rPh sb="1" eb="3">
      <t>ショクバイ</t>
    </rPh>
    <rPh sb="4" eb="6">
      <t>ゴウセイ</t>
    </rPh>
    <rPh sb="11" eb="12">
      <t>トウ</t>
    </rPh>
    <rPh sb="14" eb="16">
      <t>コウリョ</t>
    </rPh>
    <rPh sb="18" eb="20">
      <t>バアイ</t>
    </rPh>
    <rPh sb="21" eb="23">
      <t>ニュウリョク</t>
    </rPh>
    <phoneticPr fontId="9"/>
  </si>
  <si>
    <t>触媒1kgから生産される主生成物の総生産量</t>
    <rPh sb="0" eb="2">
      <t>ショクバイ</t>
    </rPh>
    <rPh sb="7" eb="9">
      <t>セイサン</t>
    </rPh>
    <rPh sb="12" eb="13">
      <t>シュ</t>
    </rPh>
    <rPh sb="13" eb="16">
      <t>セイセイブツ</t>
    </rPh>
    <rPh sb="17" eb="20">
      <t>ソウセイサン</t>
    </rPh>
    <rPh sb="20" eb="21">
      <t>リョウ</t>
    </rPh>
    <phoneticPr fontId="9"/>
  </si>
  <si>
    <t>kg-主生成物総生産量/kg-触媒</t>
    <rPh sb="3" eb="4">
      <t>シュ</t>
    </rPh>
    <rPh sb="4" eb="7">
      <t>セイセイブツ</t>
    </rPh>
    <rPh sb="7" eb="10">
      <t>ソウセイサン</t>
    </rPh>
    <rPh sb="10" eb="11">
      <t>リョウ</t>
    </rPh>
    <rPh sb="15" eb="17">
      <t>ショクバイ</t>
    </rPh>
    <phoneticPr fontId="9"/>
  </si>
  <si>
    <t>kg-CO2/kg-触媒</t>
    <rPh sb="10" eb="12">
      <t>ショクバイ</t>
    </rPh>
    <phoneticPr fontId="9"/>
  </si>
  <si>
    <t>触媒</t>
    <rPh sb="0" eb="2">
      <t>ショクバイ</t>
    </rPh>
    <phoneticPr fontId="9"/>
  </si>
  <si>
    <t>CCU-CO(原料)</t>
    <rPh sb="7" eb="9">
      <t>ゲンリョウ</t>
    </rPh>
    <phoneticPr fontId="9"/>
  </si>
  <si>
    <t>CCU-メタノール(原料)</t>
    <rPh sb="10" eb="12">
      <t>ゲンリョウ</t>
    </rPh>
    <phoneticPr fontId="9"/>
  </si>
  <si>
    <t>-</t>
  </si>
  <si>
    <t>廃セメント微粉末</t>
    <rPh sb="0" eb="1">
      <t>ハイ</t>
    </rPh>
    <rPh sb="5" eb="8">
      <t>ビフンマツ</t>
    </rPh>
    <phoneticPr fontId="9"/>
  </si>
  <si>
    <t xml:space="preserve">ベンゼン </t>
  </si>
  <si>
    <t xml:space="preserve">トルエン </t>
  </si>
  <si>
    <t>生コンクリート</t>
    <rPh sb="0" eb="1">
      <t>ナマ</t>
    </rPh>
    <phoneticPr fontId="9"/>
  </si>
  <si>
    <t>セメント</t>
    <phoneticPr fontId="9"/>
  </si>
  <si>
    <t>CO2分離回収</t>
    <rPh sb="3" eb="7">
      <t>ブンリカイシュウ</t>
    </rPh>
    <phoneticPr fontId="9"/>
  </si>
  <si>
    <t>芳香族</t>
    <rPh sb="0" eb="3">
      <t>ホウコウゾク</t>
    </rPh>
    <phoneticPr fontId="9"/>
  </si>
  <si>
    <t>セメントのLCCO2排出量試算</t>
    <phoneticPr fontId="9"/>
  </si>
  <si>
    <t>CO2分離回収のLCCO2排出量試算</t>
    <rPh sb="3" eb="7">
      <t>ブンリカイシュウ</t>
    </rPh>
    <phoneticPr fontId="9"/>
  </si>
  <si>
    <t>芳香族のLCCO2排出量試算</t>
    <rPh sb="0" eb="3">
      <t>ホウコウゾク</t>
    </rPh>
    <phoneticPr fontId="9"/>
  </si>
  <si>
    <t>廃プラスチック油化のLCCO2排出量試算</t>
    <rPh sb="0" eb="1">
      <t>ハイ</t>
    </rPh>
    <rPh sb="7" eb="9">
      <t>ユカ</t>
    </rPh>
    <phoneticPr fontId="9"/>
  </si>
  <si>
    <t>廃プラスチック解重合のLCCO2排出量試算</t>
    <rPh sb="0" eb="1">
      <t>ハイ</t>
    </rPh>
    <rPh sb="7" eb="10">
      <t>カイジュウゴウ</t>
    </rPh>
    <phoneticPr fontId="9"/>
  </si>
  <si>
    <t>触媒を1kg合成並びに再生に伴うCO2排出量</t>
  </si>
  <si>
    <t>高品質再生骨材</t>
    <rPh sb="0" eb="3">
      <t>コウヒンシツ</t>
    </rPh>
    <rPh sb="3" eb="5">
      <t>サイセイ</t>
    </rPh>
    <rPh sb="5" eb="7">
      <t>コツザイ</t>
    </rPh>
    <phoneticPr fontId="9"/>
  </si>
  <si>
    <t>CO2排出原単位 （kg-CO2/単位量）</t>
    <rPh sb="3" eb="5">
      <t>ハイシュツ</t>
    </rPh>
    <rPh sb="5" eb="8">
      <t>ゲンタンイ</t>
    </rPh>
    <rPh sb="9" eb="10">
      <t>シュツリョウ</t>
    </rPh>
    <rPh sb="17" eb="19">
      <t>タンイ</t>
    </rPh>
    <rPh sb="19" eb="20">
      <t>リョウ</t>
    </rPh>
    <phoneticPr fontId="10"/>
  </si>
  <si>
    <t>廃プラスチック</t>
    <rPh sb="0" eb="1">
      <t>ハイ</t>
    </rPh>
    <phoneticPr fontId="9"/>
  </si>
  <si>
    <t>■CCU製品（CO、メタノール）原料用途の既定値</t>
    <rPh sb="4" eb="6">
      <t>セイヒン</t>
    </rPh>
    <rPh sb="16" eb="20">
      <t>ゲンリョウヨウト</t>
    </rPh>
    <rPh sb="20" eb="21">
      <t>イレモノ</t>
    </rPh>
    <rPh sb="21" eb="24">
      <t>キテイチ</t>
    </rPh>
    <phoneticPr fontId="9"/>
  </si>
  <si>
    <t xml:space="preserve">ベンゼン、石油化学系BTX分離副生 </t>
    <phoneticPr fontId="9"/>
  </si>
  <si>
    <t xml:space="preserve">トルエン、石油化学系BTX分離副生 </t>
    <phoneticPr fontId="9"/>
  </si>
  <si>
    <t xml:space="preserve">混合キシレン、石油化学系BTX分離副生 </t>
    <phoneticPr fontId="9"/>
  </si>
  <si>
    <t>CO2排出原単位 (kg-CO2/単位量)</t>
    <phoneticPr fontId="9"/>
  </si>
  <si>
    <t>（参考）オフガス</t>
    <phoneticPr fontId="9"/>
  </si>
  <si>
    <t xml:space="preserve">2015年 産業連関表＋3EID </t>
    <phoneticPr fontId="9"/>
  </si>
  <si>
    <t>■主要4投入物の既定値</t>
    <rPh sb="1" eb="3">
      <t>シュヨウ</t>
    </rPh>
    <rPh sb="4" eb="6">
      <t>トウニュウ</t>
    </rPh>
    <rPh sb="6" eb="7">
      <t>ブツ</t>
    </rPh>
    <rPh sb="8" eb="11">
      <t>キテイチ</t>
    </rPh>
    <phoneticPr fontId="9"/>
  </si>
  <si>
    <t>061101</t>
    <phoneticPr fontId="9"/>
  </si>
  <si>
    <r>
      <t>CO</t>
    </r>
    <r>
      <rPr>
        <vertAlign val="subscript"/>
        <sz val="11"/>
        <color theme="1"/>
        <rFont val="Meiryo UI"/>
        <family val="3"/>
        <charset val="128"/>
      </rPr>
      <t>2</t>
    </r>
    <r>
      <rPr>
        <sz val="11"/>
        <color theme="1"/>
        <rFont val="Meiryo UI"/>
        <family val="3"/>
        <charset val="128"/>
      </rPr>
      <t>排出量 （kg-CO2/kg-主生成物）</t>
    </r>
    <rPh sb="3" eb="5">
      <t>ハイシュツ</t>
    </rPh>
    <rPh sb="5" eb="6">
      <t>リョウ</t>
    </rPh>
    <rPh sb="18" eb="22">
      <t>シュセイセイブツ</t>
    </rPh>
    <phoneticPr fontId="10"/>
  </si>
  <si>
    <r>
      <t>CO</t>
    </r>
    <r>
      <rPr>
        <vertAlign val="subscript"/>
        <sz val="11"/>
        <color theme="1"/>
        <rFont val="Meiryo UI"/>
        <family val="3"/>
        <charset val="128"/>
      </rPr>
      <t>2</t>
    </r>
    <r>
      <rPr>
        <sz val="11"/>
        <color theme="1"/>
        <rFont val="Meiryo UI"/>
        <family val="3"/>
        <charset val="128"/>
      </rPr>
      <t>排出量 （kg-CO2/mol-主生成物）</t>
    </r>
    <rPh sb="3" eb="5">
      <t>ハイシュツ</t>
    </rPh>
    <rPh sb="5" eb="6">
      <t>リョウ</t>
    </rPh>
    <rPh sb="19" eb="23">
      <t>シュセイセイブツ</t>
    </rPh>
    <phoneticPr fontId="10"/>
  </si>
  <si>
    <t>CO2</t>
    <phoneticPr fontId="9"/>
  </si>
  <si>
    <t>■システム境界（例）</t>
    <rPh sb="5" eb="7">
      <t>キョウカイ</t>
    </rPh>
    <rPh sb="8" eb="9">
      <t>レイ</t>
    </rPh>
    <phoneticPr fontId="9"/>
  </si>
  <si>
    <t>一酸化炭素（CCU由来）</t>
    <rPh sb="0" eb="5">
      <t>イッサンカタンソ</t>
    </rPh>
    <rPh sb="9" eb="11">
      <t>ユライ</t>
    </rPh>
    <phoneticPr fontId="9"/>
  </si>
  <si>
    <t>メタノール（CCU由来）</t>
    <rPh sb="9" eb="11">
      <t>ユライ</t>
    </rPh>
    <phoneticPr fontId="9"/>
  </si>
  <si>
    <t>主生成物1kg生成した時の触媒に係るCO2排出量</t>
    <rPh sb="0" eb="4">
      <t>シュセイセイブツ</t>
    </rPh>
    <rPh sb="7" eb="9">
      <t>セイセイ</t>
    </rPh>
    <rPh sb="11" eb="12">
      <t>トキ</t>
    </rPh>
    <rPh sb="13" eb="15">
      <t>ショクバイ</t>
    </rPh>
    <rPh sb="16" eb="17">
      <t>カカ</t>
    </rPh>
    <rPh sb="21" eb="24">
      <t>ハイシュツリョウ</t>
    </rPh>
    <phoneticPr fontId="9"/>
  </si>
  <si>
    <t>kg-CO2/kg-主生成物</t>
    <rPh sb="10" eb="14">
      <t>シュセイセイブツ</t>
    </rPh>
    <phoneticPr fontId="9"/>
  </si>
  <si>
    <t>（下表に入力）</t>
  </si>
  <si>
    <t>kg</t>
    <phoneticPr fontId="9"/>
  </si>
  <si>
    <t>（下表に入力）</t>
    <rPh sb="1" eb="3">
      <t>カヒョウ</t>
    </rPh>
    <rPh sb="4" eb="6">
      <t>ニュウリョク</t>
    </rPh>
    <phoneticPr fontId="9"/>
  </si>
  <si>
    <t>－</t>
    <phoneticPr fontId="9"/>
  </si>
  <si>
    <t>原料CO2（分離回収あり）</t>
    <rPh sb="0" eb="2">
      <t>ゲンリョウ</t>
    </rPh>
    <phoneticPr fontId="9"/>
  </si>
  <si>
    <t>原料CO2（分離回収なし）</t>
    <rPh sb="0" eb="2">
      <t>ゲンリョウ</t>
    </rPh>
    <phoneticPr fontId="9"/>
  </si>
  <si>
    <t>CO2回収エネルギー（分離回収あり）</t>
    <rPh sb="3" eb="5">
      <t>カイシュウ</t>
    </rPh>
    <rPh sb="11" eb="13">
      <t>ブンリ</t>
    </rPh>
    <rPh sb="13" eb="15">
      <t>カイシュウ</t>
    </rPh>
    <phoneticPr fontId="9"/>
  </si>
  <si>
    <t>CO2回収エネルギー（分離回収なし）</t>
    <rPh sb="3" eb="5">
      <t>カイシュウ</t>
    </rPh>
    <rPh sb="11" eb="13">
      <t>ブンリ</t>
    </rPh>
    <rPh sb="13" eb="15">
      <t>カイシュウ</t>
    </rPh>
    <phoneticPr fontId="9"/>
  </si>
  <si>
    <t>（CO2分離回収なし）</t>
    <rPh sb="4" eb="6">
      <t>ブンリ</t>
    </rPh>
    <rPh sb="6" eb="8">
      <t>カイシュウ</t>
    </rPh>
    <phoneticPr fontId="9"/>
  </si>
  <si>
    <t>（CO2分離回収あり）</t>
    <rPh sb="4" eb="6">
      <t>ブンリ</t>
    </rPh>
    <rPh sb="6" eb="8">
      <t>カイシュウ</t>
    </rPh>
    <phoneticPr fontId="9"/>
  </si>
  <si>
    <t>エチレン</t>
    <phoneticPr fontId="9"/>
  </si>
  <si>
    <t>ガイドライン既定値</t>
  </si>
  <si>
    <t>ガイドライン既定値</t>
    <rPh sb="6" eb="9">
      <t>キテイチ</t>
    </rPh>
    <phoneticPr fontId="9"/>
  </si>
  <si>
    <t>ガイドライン既定値</t>
    <rPh sb="6" eb="9">
      <t>キテイチ</t>
    </rPh>
    <phoneticPr fontId="9"/>
  </si>
  <si>
    <t>出典</t>
    <rPh sb="0" eb="2">
      <t>シュッテン</t>
    </rPh>
    <phoneticPr fontId="9"/>
  </si>
  <si>
    <t>IDEA ver.3</t>
    <phoneticPr fontId="9"/>
  </si>
  <si>
    <t>CO2排出原単位 (kg-CO2/単位量)</t>
  </si>
  <si>
    <t>既定値算出の考え方</t>
    <rPh sb="0" eb="5">
      <t>キテイチサンシュツ</t>
    </rPh>
    <rPh sb="6" eb="7">
      <t>カンガ</t>
    </rPh>
    <rPh sb="8" eb="9">
      <t>カタ</t>
    </rPh>
    <phoneticPr fontId="9"/>
  </si>
  <si>
    <t>ユーザー設定値</t>
    <rPh sb="4" eb="6">
      <t>セッテイ</t>
    </rPh>
    <rPh sb="6" eb="7">
      <t>アタイ</t>
    </rPh>
    <phoneticPr fontId="9"/>
  </si>
  <si>
    <t>出典・設定の根拠</t>
    <rPh sb="0" eb="2">
      <t>シュッテン</t>
    </rPh>
    <rPh sb="3" eb="5">
      <t>セッテイ</t>
    </rPh>
    <rPh sb="6" eb="8">
      <t>コンキョ</t>
    </rPh>
    <phoneticPr fontId="9"/>
  </si>
  <si>
    <t>■その他の情報源から用意した既定値</t>
    <rPh sb="3" eb="4">
      <t>ホカ</t>
    </rPh>
    <rPh sb="5" eb="8">
      <t>ジョウホウゲン</t>
    </rPh>
    <rPh sb="10" eb="12">
      <t>ヨウイ</t>
    </rPh>
    <rPh sb="14" eb="17">
      <t>キテイチ</t>
    </rPh>
    <phoneticPr fontId="9"/>
  </si>
  <si>
    <t>kg</t>
    <phoneticPr fontId="9"/>
  </si>
  <si>
    <t>燃焼時のCO2排出量(kg-CO2/単位量)</t>
    <rPh sb="0" eb="2">
      <t>ネンショウ</t>
    </rPh>
    <rPh sb="2" eb="3">
      <t>ジ</t>
    </rPh>
    <rPh sb="7" eb="9">
      <t>ハイシュツ</t>
    </rPh>
    <rPh sb="9" eb="10">
      <t>リョウ</t>
    </rPh>
    <rPh sb="18" eb="21">
      <t>タンイリョウ</t>
    </rPh>
    <phoneticPr fontId="9"/>
  </si>
  <si>
    <t>■その他情報源から用意した燃焼熱の既定値</t>
    <rPh sb="3" eb="4">
      <t>タ</t>
    </rPh>
    <rPh sb="4" eb="7">
      <t>ジョウホウゲン</t>
    </rPh>
    <rPh sb="9" eb="11">
      <t>ヨウイ</t>
    </rPh>
    <rPh sb="13" eb="16">
      <t>ネンショウネツ</t>
    </rPh>
    <rPh sb="17" eb="20">
      <t>キテイチ</t>
    </rPh>
    <phoneticPr fontId="9"/>
  </si>
  <si>
    <t>使用する燃焼時のCO2排出量
(kg-CO2/単位量)</t>
    <rPh sb="0" eb="2">
      <t>シヨウ</t>
    </rPh>
    <rPh sb="4" eb="6">
      <t>ネンショウ</t>
    </rPh>
    <rPh sb="6" eb="7">
      <t>ジ</t>
    </rPh>
    <rPh sb="11" eb="13">
      <t>ハイシュツ</t>
    </rPh>
    <rPh sb="13" eb="14">
      <t>リョウ</t>
    </rPh>
    <rPh sb="23" eb="26">
      <t>タンイリョウ</t>
    </rPh>
    <phoneticPr fontId="9"/>
  </si>
  <si>
    <t>出典</t>
    <rPh sb="0" eb="2">
      <t>シュッテン</t>
    </rPh>
    <phoneticPr fontId="9"/>
  </si>
  <si>
    <t>ガイドライン既定値</t>
    <rPh sb="6" eb="9">
      <t>キテイチ</t>
    </rPh>
    <phoneticPr fontId="9"/>
  </si>
  <si>
    <t>燃焼時のCO2排出量
(kg-CO2/単位量)</t>
    <rPh sb="0" eb="2">
      <t>ネンショウ</t>
    </rPh>
    <rPh sb="2" eb="3">
      <t>ジ</t>
    </rPh>
    <rPh sb="7" eb="9">
      <t>ハイシュツ</t>
    </rPh>
    <rPh sb="9" eb="10">
      <t>リョウ</t>
    </rPh>
    <rPh sb="19" eb="22">
      <t>タンイリョウ</t>
    </rPh>
    <phoneticPr fontId="9"/>
  </si>
  <si>
    <t>使用する燃焼熱
(MJ/単位量)</t>
    <rPh sb="0" eb="2">
      <t>シヨウ</t>
    </rPh>
    <rPh sb="4" eb="6">
      <t>ネンショウ</t>
    </rPh>
    <rPh sb="6" eb="7">
      <t>ネツ</t>
    </rPh>
    <rPh sb="12" eb="15">
      <t>タンイリョウ</t>
    </rPh>
    <phoneticPr fontId="9"/>
  </si>
  <si>
    <t>燃焼熱
(MJ/単位量)</t>
    <rPh sb="0" eb="2">
      <t>ネンショウ</t>
    </rPh>
    <rPh sb="2" eb="3">
      <t>ネツ</t>
    </rPh>
    <rPh sb="8" eb="11">
      <t>タンイリョウ</t>
    </rPh>
    <phoneticPr fontId="9"/>
  </si>
  <si>
    <t>開発プロセス</t>
    <rPh sb="0" eb="2">
      <t>カイハツ</t>
    </rPh>
    <phoneticPr fontId="9"/>
  </si>
  <si>
    <t>既存技術</t>
    <rPh sb="0" eb="2">
      <t>キゾン</t>
    </rPh>
    <rPh sb="2" eb="4">
      <t>ギジュツ</t>
    </rPh>
    <phoneticPr fontId="9"/>
  </si>
  <si>
    <t>廃プラスチック（ポリスチレン）</t>
    <rPh sb="0" eb="1">
      <t>ハイ</t>
    </rPh>
    <phoneticPr fontId="9"/>
  </si>
  <si>
    <t>オフガス</t>
    <phoneticPr fontId="9"/>
  </si>
  <si>
    <t>（kg-CO2/単位量）</t>
  </si>
  <si>
    <t>燃焼熱</t>
    <rPh sb="0" eb="3">
      <t>ネンショウネツ</t>
    </rPh>
    <phoneticPr fontId="10"/>
  </si>
  <si>
    <t>（MJ/kg）</t>
    <phoneticPr fontId="9"/>
  </si>
  <si>
    <t>焼却時のCO2排出量</t>
    <rPh sb="0" eb="2">
      <t>ショウキャク</t>
    </rPh>
    <rPh sb="2" eb="3">
      <t>ジ</t>
    </rPh>
    <rPh sb="7" eb="10">
      <t>ハイシュツリョウ</t>
    </rPh>
    <phoneticPr fontId="10"/>
  </si>
  <si>
    <t>■その他情報源から用意した焼却時のCO2排出量の既定値</t>
    <rPh sb="3" eb="4">
      <t>タ</t>
    </rPh>
    <rPh sb="4" eb="7">
      <t>ジョウホウゲン</t>
    </rPh>
    <rPh sb="9" eb="11">
      <t>ヨウイ</t>
    </rPh>
    <rPh sb="13" eb="15">
      <t>ショウキャク</t>
    </rPh>
    <rPh sb="15" eb="16">
      <t>ジ</t>
    </rPh>
    <rPh sb="20" eb="23">
      <t>ハイシュツリョウ</t>
    </rPh>
    <rPh sb="24" eb="27">
      <t>キテイチ</t>
    </rPh>
    <phoneticPr fontId="9"/>
  </si>
  <si>
    <t>発熱量（MJ）</t>
    <rPh sb="0" eb="3">
      <t>ハツネツリョウ</t>
    </rPh>
    <phoneticPr fontId="9"/>
  </si>
  <si>
    <t>焼却によるCO2排出（kg-CO2）</t>
    <rPh sb="0" eb="2">
      <t>ショウキャク</t>
    </rPh>
    <rPh sb="8" eb="10">
      <t>ハイシュツ</t>
    </rPh>
    <phoneticPr fontId="9"/>
  </si>
  <si>
    <t>合計</t>
    <rPh sb="0" eb="2">
      <t>ゴウケイ</t>
    </rPh>
    <phoneticPr fontId="9"/>
  </si>
  <si>
    <t>kg</t>
    <phoneticPr fontId="9"/>
  </si>
  <si>
    <t>石油由来化学品製造</t>
    <rPh sb="0" eb="4">
      <t>セキユユライ</t>
    </rPh>
    <rPh sb="4" eb="9">
      <t>カガクヒンセイゾウ</t>
    </rPh>
    <phoneticPr fontId="9"/>
  </si>
  <si>
    <t>化学量論</t>
    <rPh sb="0" eb="2">
      <t>カガク</t>
    </rPh>
    <rPh sb="2" eb="4">
      <t>リョウロン</t>
    </rPh>
    <phoneticPr fontId="9"/>
  </si>
  <si>
    <t>現状適用</t>
    <rPh sb="0" eb="2">
      <t>ゲンジョウ</t>
    </rPh>
    <rPh sb="2" eb="4">
      <t>テキヨウ</t>
    </rPh>
    <phoneticPr fontId="9"/>
  </si>
  <si>
    <t>中間</t>
    <rPh sb="0" eb="2">
      <t>チュウカン</t>
    </rPh>
    <phoneticPr fontId="9"/>
  </si>
  <si>
    <t>低炭素</t>
    <rPh sb="0" eb="3">
      <t>テイタンソ</t>
    </rPh>
    <phoneticPr fontId="9"/>
  </si>
  <si>
    <t>電力※</t>
    <rPh sb="0" eb="2">
      <t>デンリョク</t>
    </rPh>
    <phoneticPr fontId="9"/>
  </si>
  <si>
    <t>CO2の逆シフト反応により製造したCOのLCCO2排出量。原料用途のため、CO2はまだ固定されていないと考え、マイナス計上しない値を原単位として用意。</t>
    <rPh sb="4" eb="5">
      <t>ギャク</t>
    </rPh>
    <rPh sb="8" eb="10">
      <t>ハンノウ</t>
    </rPh>
    <rPh sb="13" eb="15">
      <t>セイゾウ</t>
    </rPh>
    <rPh sb="25" eb="28">
      <t>ハイシュツリョウ</t>
    </rPh>
    <rPh sb="29" eb="33">
      <t>ゲンリョウヨウト</t>
    </rPh>
    <rPh sb="43" eb="45">
      <t>コテイ</t>
    </rPh>
    <rPh sb="52" eb="53">
      <t>カンガ</t>
    </rPh>
    <rPh sb="59" eb="61">
      <t>ケイジョウ</t>
    </rPh>
    <rPh sb="64" eb="65">
      <t>アタイ</t>
    </rPh>
    <rPh sb="66" eb="69">
      <t>ゲンタンイ</t>
    </rPh>
    <rPh sb="72" eb="74">
      <t>ヨウイ</t>
    </rPh>
    <phoneticPr fontId="9"/>
  </si>
  <si>
    <t>CO2とH2の合成により製造したメタノールのLCCO2排出量。原料用途のため、CO2はまだ固定されていないと考え、マイナス計上しない値を原単位として用意。</t>
    <rPh sb="7" eb="9">
      <t>ゴウセイ</t>
    </rPh>
    <rPh sb="12" eb="14">
      <t>セイゾウ</t>
    </rPh>
    <rPh sb="27" eb="30">
      <t>ハイシュツリョウ</t>
    </rPh>
    <rPh sb="31" eb="35">
      <t>ゲンリョウヨウト</t>
    </rPh>
    <rPh sb="45" eb="47">
      <t>コテイ</t>
    </rPh>
    <rPh sb="54" eb="55">
      <t>カンガ</t>
    </rPh>
    <rPh sb="61" eb="63">
      <t>ケイジョウ</t>
    </rPh>
    <rPh sb="66" eb="67">
      <t>アタイ</t>
    </rPh>
    <rPh sb="68" eb="71">
      <t>ゲンタンイ</t>
    </rPh>
    <rPh sb="74" eb="76">
      <t>ヨウイ</t>
    </rPh>
    <phoneticPr fontId="9"/>
  </si>
  <si>
    <t>CO2排出</t>
    <rPh sb="3" eb="5">
      <t>ハイシュツ</t>
    </rPh>
    <phoneticPr fontId="9"/>
  </si>
  <si>
    <t>■主生成物を従来技術（化石資源由来）で製造した時のCO2排出量</t>
    <rPh sb="1" eb="5">
      <t>シュセイセイブツ</t>
    </rPh>
    <rPh sb="6" eb="10">
      <t>ジュウライギジュツ</t>
    </rPh>
    <rPh sb="11" eb="15">
      <t>カセキシゲン</t>
    </rPh>
    <rPh sb="15" eb="17">
      <t>ユライ</t>
    </rPh>
    <rPh sb="19" eb="21">
      <t>セイゾウ</t>
    </rPh>
    <rPh sb="23" eb="24">
      <t>トキ</t>
    </rPh>
    <rPh sb="28" eb="31">
      <t>ハイシュツリョウ</t>
    </rPh>
    <phoneticPr fontId="9"/>
  </si>
  <si>
    <t>（kg-CO2）</t>
    <phoneticPr fontId="9"/>
  </si>
  <si>
    <t>副生物・熱利用焼却</t>
    <rPh sb="0" eb="3">
      <t>フクセイブツ</t>
    </rPh>
    <rPh sb="4" eb="9">
      <t>ネツリヨウショウキャク</t>
    </rPh>
    <phoneticPr fontId="9"/>
  </si>
  <si>
    <t>一酸化炭素（CCU由来）</t>
    <rPh sb="0" eb="3">
      <t>イッサンカ</t>
    </rPh>
    <rPh sb="3" eb="5">
      <t>タンソ</t>
    </rPh>
    <rPh sb="9" eb="11">
      <t>ユライ</t>
    </rPh>
    <phoneticPr fontId="9"/>
  </si>
  <si>
    <t>水素</t>
    <rPh sb="0" eb="2">
      <t>スイソ</t>
    </rPh>
    <phoneticPr fontId="9"/>
  </si>
  <si>
    <t>kg</t>
    <phoneticPr fontId="9"/>
  </si>
  <si>
    <t>中質油（A重油類似）</t>
    <rPh sb="0" eb="3">
      <t>チュウシツユ</t>
    </rPh>
    <rPh sb="5" eb="7">
      <t>ジュウユ</t>
    </rPh>
    <rPh sb="7" eb="9">
      <t>ルイジ</t>
    </rPh>
    <phoneticPr fontId="10"/>
  </si>
  <si>
    <t>重質油（C重油類似）</t>
    <rPh sb="0" eb="3">
      <t>ジュウシツユ</t>
    </rPh>
    <rPh sb="5" eb="7">
      <t>ジュウユ</t>
    </rPh>
    <rPh sb="7" eb="9">
      <t>ルイジ</t>
    </rPh>
    <phoneticPr fontId="10"/>
  </si>
  <si>
    <t>kg</t>
    <phoneticPr fontId="9"/>
  </si>
  <si>
    <t>投入物は、以下の文献のフォアグラウンドデータを基に感度分析を行い、LCCO2排出量への影響が大きいと推算されたものを選定した。</t>
    <rPh sb="0" eb="3">
      <t>トウニュウブツ</t>
    </rPh>
    <rPh sb="5" eb="7">
      <t>イカ</t>
    </rPh>
    <rPh sb="8" eb="10">
      <t>ブンケン</t>
    </rPh>
    <rPh sb="23" eb="24">
      <t>モト</t>
    </rPh>
    <rPh sb="25" eb="29">
      <t>カンドブンセキ</t>
    </rPh>
    <rPh sb="30" eb="31">
      <t>オコナ</t>
    </rPh>
    <rPh sb="38" eb="41">
      <t>ハイシュツリョウ</t>
    </rPh>
    <rPh sb="43" eb="45">
      <t>エイキョウ</t>
    </rPh>
    <rPh sb="46" eb="47">
      <t>オオ</t>
    </rPh>
    <rPh sb="50" eb="52">
      <t>スイサン</t>
    </rPh>
    <rPh sb="58" eb="60">
      <t>センテイ</t>
    </rPh>
    <phoneticPr fontId="9"/>
  </si>
  <si>
    <t xml:space="preserve">・Thonemann, N. “Environmental impacts of CO2-based chemical production: A systematic 
literature review and meta-analysis”, Applied Energy 263 (2020) </t>
    <phoneticPr fontId="9"/>
  </si>
  <si>
    <t>蒸気は投入物として設定しなかった。</t>
    <rPh sb="0" eb="2">
      <t>ジョウキ</t>
    </rPh>
    <rPh sb="3" eb="6">
      <t>トウニュウブツ</t>
    </rPh>
    <rPh sb="9" eb="11">
      <t>セッテイ</t>
    </rPh>
    <phoneticPr fontId="9"/>
  </si>
  <si>
    <t>工業用水は投入物として設定しなかった。</t>
    <rPh sb="0" eb="4">
      <t>コウギョウヨウスイ</t>
    </rPh>
    <rPh sb="5" eb="8">
      <t>トウニュウブツ</t>
    </rPh>
    <rPh sb="11" eb="13">
      <t>セッテイ</t>
    </rPh>
    <phoneticPr fontId="9"/>
  </si>
  <si>
    <t>一酸化炭素（CCU由来）※1</t>
    <rPh sb="0" eb="3">
      <t>イッサンカ</t>
    </rPh>
    <rPh sb="3" eb="5">
      <t>タンソ</t>
    </rPh>
    <rPh sb="9" eb="11">
      <t>ユライ</t>
    </rPh>
    <phoneticPr fontId="9"/>
  </si>
  <si>
    <t>メタノール（CCU由来）※2</t>
    <phoneticPr fontId="9"/>
  </si>
  <si>
    <t>※1：CO2の逆シフト反応により製造したCOのLCCO2排出量。原料用途のため、CO2はまだ固定されていないと考え、マイナス計上しない値を原単位として用意。</t>
    <rPh sb="7" eb="8">
      <t>ギャク</t>
    </rPh>
    <rPh sb="11" eb="13">
      <t>ハンノウ</t>
    </rPh>
    <rPh sb="16" eb="18">
      <t>セイゾウ</t>
    </rPh>
    <rPh sb="28" eb="31">
      <t>ハイシュツリョウ</t>
    </rPh>
    <rPh sb="32" eb="36">
      <t>ゲンリョウヨウト</t>
    </rPh>
    <rPh sb="46" eb="48">
      <t>コテイ</t>
    </rPh>
    <rPh sb="55" eb="56">
      <t>カンガ</t>
    </rPh>
    <rPh sb="62" eb="64">
      <t>ケイジョウ</t>
    </rPh>
    <rPh sb="67" eb="68">
      <t>アタイ</t>
    </rPh>
    <rPh sb="69" eb="72">
      <t>ゲンタンイ</t>
    </rPh>
    <rPh sb="75" eb="77">
      <t>ヨウイ</t>
    </rPh>
    <phoneticPr fontId="9"/>
  </si>
  <si>
    <t>※2：CO2とH2の合成により製造したメタノールのLCCO2排出量。原料用途のため、CO2はまだ固定されていないと考え、マイナス計上しない値を原単位として用意。</t>
    <rPh sb="10" eb="12">
      <t>ゴウセイ</t>
    </rPh>
    <rPh sb="15" eb="17">
      <t>セイゾウ</t>
    </rPh>
    <rPh sb="30" eb="33">
      <t>ハイシュツリョウ</t>
    </rPh>
    <rPh sb="34" eb="38">
      <t>ゲンリョウヨウト</t>
    </rPh>
    <rPh sb="48" eb="50">
      <t>コテイ</t>
    </rPh>
    <rPh sb="57" eb="58">
      <t>カンガ</t>
    </rPh>
    <rPh sb="64" eb="66">
      <t>ケイジョウ</t>
    </rPh>
    <rPh sb="69" eb="70">
      <t>アタイ</t>
    </rPh>
    <rPh sb="71" eb="74">
      <t>ゲンタンイ</t>
    </rPh>
    <rPh sb="77" eb="79">
      <t>ヨウイ</t>
    </rPh>
    <phoneticPr fontId="9"/>
  </si>
  <si>
    <t>メタノール（CCU由来）※1</t>
    <rPh sb="9" eb="11">
      <t>ユライ</t>
    </rPh>
    <phoneticPr fontId="9"/>
  </si>
  <si>
    <t>※1：CO2とH2の合成により製造したメタノールのLCCO2排出量。原料用途のため、CO2はまだ固定されていないと考え、マイナス計上しない値を原単位として用意。</t>
    <rPh sb="10" eb="12">
      <t>ゴウセイ</t>
    </rPh>
    <rPh sb="15" eb="17">
      <t>セイゾウ</t>
    </rPh>
    <rPh sb="30" eb="33">
      <t>ハイシュツリョウ</t>
    </rPh>
    <rPh sb="34" eb="38">
      <t>ゲンリョウヨウト</t>
    </rPh>
    <rPh sb="48" eb="50">
      <t>コテイ</t>
    </rPh>
    <rPh sb="57" eb="58">
      <t>カンガ</t>
    </rPh>
    <rPh sb="64" eb="66">
      <t>ケイジョウ</t>
    </rPh>
    <rPh sb="69" eb="70">
      <t>アタイ</t>
    </rPh>
    <rPh sb="71" eb="74">
      <t>ゲンタンイ</t>
    </rPh>
    <rPh sb="77" eb="79">
      <t>ヨウイ</t>
    </rPh>
    <phoneticPr fontId="9"/>
  </si>
  <si>
    <t>一酸化炭素（CCU由来）※1</t>
    <rPh sb="0" eb="5">
      <t>イッサンカタンソ</t>
    </rPh>
    <rPh sb="9" eb="11">
      <t>ユライ</t>
    </rPh>
    <phoneticPr fontId="9"/>
  </si>
  <si>
    <t>※1：石灰石のCO2排出原単位は、クリンカ製造プロセスで排出されるCO2の量論量</t>
    <rPh sb="3" eb="6">
      <t>セッカイセキ</t>
    </rPh>
    <rPh sb="10" eb="15">
      <t>ハイシュツゲンタンイ</t>
    </rPh>
    <rPh sb="21" eb="23">
      <t>セイゾウ</t>
    </rPh>
    <rPh sb="28" eb="30">
      <t>ハイシュツ</t>
    </rPh>
    <rPh sb="37" eb="40">
      <t>リョウロンリョウ</t>
    </rPh>
    <phoneticPr fontId="9"/>
  </si>
  <si>
    <t>※2：廃セメント微粉末のCO2排出原単位は、廃セメントの粉砕に伴うCO2排出量とした。</t>
    <rPh sb="3" eb="4">
      <t>ハイ</t>
    </rPh>
    <rPh sb="8" eb="11">
      <t>ビフンマツ</t>
    </rPh>
    <rPh sb="15" eb="20">
      <t>ハイシュツゲンタンイ</t>
    </rPh>
    <rPh sb="22" eb="23">
      <t>ハイ</t>
    </rPh>
    <rPh sb="28" eb="30">
      <t>フンサイ</t>
    </rPh>
    <rPh sb="31" eb="32">
      <t>トモナ</t>
    </rPh>
    <rPh sb="36" eb="39">
      <t>ハイシュツリョウ</t>
    </rPh>
    <phoneticPr fontId="9"/>
  </si>
  <si>
    <t>※3：再生石灰石製造時に吸収されるCO2はクリンカ製造プロセスでの排出と相殺されるとした。</t>
    <rPh sb="3" eb="8">
      <t>サイセイセッカイセキ</t>
    </rPh>
    <rPh sb="8" eb="11">
      <t>セイゾウジ</t>
    </rPh>
    <rPh sb="12" eb="14">
      <t>キュウシュウ</t>
    </rPh>
    <rPh sb="25" eb="27">
      <t>セイゾウ</t>
    </rPh>
    <rPh sb="33" eb="35">
      <t>ハイシュツ</t>
    </rPh>
    <rPh sb="36" eb="38">
      <t>ソウサイ</t>
    </rPh>
    <phoneticPr fontId="9"/>
  </si>
  <si>
    <t>石灰石（脱炭酸分含む）※1</t>
    <rPh sb="0" eb="3">
      <t>セッカイセキ</t>
    </rPh>
    <rPh sb="4" eb="8">
      <t>ダツタンサンブン</t>
    </rPh>
    <rPh sb="8" eb="9">
      <t>フク</t>
    </rPh>
    <phoneticPr fontId="9"/>
  </si>
  <si>
    <t>廃セメント微粉末※2,3</t>
    <rPh sb="0" eb="1">
      <t>ハイ</t>
    </rPh>
    <rPh sb="5" eb="8">
      <t>ビフンマツ</t>
    </rPh>
    <phoneticPr fontId="9"/>
  </si>
  <si>
    <t>骨材、一般再生骨材、高炉スラグ、水は投入物として設定しなかった。</t>
    <rPh sb="0" eb="2">
      <t>コツザイ</t>
    </rPh>
    <rPh sb="3" eb="9">
      <t>イッパンサイセイコツザイ</t>
    </rPh>
    <rPh sb="10" eb="12">
      <t>コウロ</t>
    </rPh>
    <rPh sb="16" eb="17">
      <t>ミズ</t>
    </rPh>
    <rPh sb="18" eb="21">
      <t>トウニュウブツ</t>
    </rPh>
    <rPh sb="24" eb="26">
      <t>セッテイ</t>
    </rPh>
    <phoneticPr fontId="9"/>
  </si>
  <si>
    <t>純水は投入物として設定しなかった。</t>
    <rPh sb="0" eb="2">
      <t>ジュンスイ</t>
    </rPh>
    <rPh sb="3" eb="6">
      <t>トウニュウブツ</t>
    </rPh>
    <rPh sb="9" eb="11">
      <t>セッテイ</t>
    </rPh>
    <phoneticPr fontId="9"/>
  </si>
  <si>
    <t>グリセリン、プロピレングリコールは投入物として設定しなかった。</t>
    <rPh sb="17" eb="20">
      <t>トウニュウブツ</t>
    </rPh>
    <rPh sb="23" eb="25">
      <t>セッテイ</t>
    </rPh>
    <phoneticPr fontId="9"/>
  </si>
  <si>
    <t>純水、塩酸、か性ソーダは投入物として設定しなかった。</t>
    <rPh sb="0" eb="2">
      <t>ジュンスイ</t>
    </rPh>
    <rPh sb="3" eb="5">
      <t>エンサン</t>
    </rPh>
    <rPh sb="7" eb="8">
      <t>セイ</t>
    </rPh>
    <rPh sb="12" eb="15">
      <t>トウニュウブツ</t>
    </rPh>
    <rPh sb="18" eb="20">
      <t>セッテイ</t>
    </rPh>
    <phoneticPr fontId="9"/>
  </si>
  <si>
    <t>純水、無機化学薬品は投入物として設定しなかった。</t>
    <rPh sb="0" eb="2">
      <t>ジュンスイ</t>
    </rPh>
    <rPh sb="3" eb="9">
      <t>ムキカガクヤクヒン</t>
    </rPh>
    <rPh sb="10" eb="13">
      <t>トウニュウブツ</t>
    </rPh>
    <rPh sb="16" eb="18">
      <t>セッテイ</t>
    </rPh>
    <phoneticPr fontId="9"/>
  </si>
  <si>
    <t>CO2分離素材、純水は投入物として設定しなかった。</t>
    <rPh sb="3" eb="5">
      <t>ブンリ</t>
    </rPh>
    <rPh sb="5" eb="7">
      <t>ソザイ</t>
    </rPh>
    <rPh sb="8" eb="10">
      <t>ジュンスイ</t>
    </rPh>
    <rPh sb="11" eb="14">
      <t>トウニュウブツ</t>
    </rPh>
    <rPh sb="17" eb="19">
      <t>セッテイ</t>
    </rPh>
    <phoneticPr fontId="9"/>
  </si>
  <si>
    <t>純水、無機化学品、アニリンは投入物として設定しなかった。</t>
    <rPh sb="0" eb="2">
      <t>ジュンスイ</t>
    </rPh>
    <rPh sb="3" eb="8">
      <t>ムキカガクヒン</t>
    </rPh>
    <rPh sb="14" eb="17">
      <t>トウニュウブツ</t>
    </rPh>
    <rPh sb="20" eb="22">
      <t>セッテイ</t>
    </rPh>
    <phoneticPr fontId="9"/>
  </si>
  <si>
    <t>蒸気、無機化学薬品、冷媒（R134a）は投入物として設定しなかった。</t>
    <rPh sb="0" eb="2">
      <t>ジョウキ</t>
    </rPh>
    <rPh sb="3" eb="9">
      <t>ムキカガクヤクヒン</t>
    </rPh>
    <rPh sb="10" eb="12">
      <t>レイバイ</t>
    </rPh>
    <rPh sb="20" eb="23">
      <t>トウニュウブツ</t>
    </rPh>
    <rPh sb="26" eb="28">
      <t>セッテイ</t>
    </rPh>
    <phoneticPr fontId="9"/>
  </si>
  <si>
    <t>メタン</t>
  </si>
  <si>
    <t>オレフィン</t>
  </si>
  <si>
    <t>液体燃料</t>
  </si>
  <si>
    <t>ギ酸</t>
  </si>
  <si>
    <t>炭酸ジメチル</t>
  </si>
  <si>
    <t>ジメトキシメタン</t>
  </si>
  <si>
    <t>コンクリート</t>
  </si>
  <si>
    <t>廃プラスチック解重合</t>
  </si>
  <si>
    <t>廃プラスチック油化</t>
  </si>
  <si>
    <t>高炉スラグ</t>
    <rPh sb="0" eb="2">
      <t>コウロ</t>
    </rPh>
    <phoneticPr fontId="9"/>
  </si>
  <si>
    <t>フライアッシュ</t>
    <phoneticPr fontId="9"/>
  </si>
  <si>
    <t>－</t>
    <phoneticPr fontId="9"/>
  </si>
  <si>
    <t>粘土、珪石、鉄源（リサイクル品）、石こうは投入物として設定しなかった。</t>
    <rPh sb="0" eb="2">
      <t>ネンド</t>
    </rPh>
    <rPh sb="3" eb="5">
      <t>ケイセキ</t>
    </rPh>
    <rPh sb="6" eb="8">
      <t>テツゲン</t>
    </rPh>
    <rPh sb="14" eb="15">
      <t>ヒン</t>
    </rPh>
    <rPh sb="17" eb="18">
      <t>セッ</t>
    </rPh>
    <rPh sb="21" eb="24">
      <t>トウニュウブツ</t>
    </rPh>
    <rPh sb="27" eb="29">
      <t>セッテイ</t>
    </rPh>
    <phoneticPr fontId="9"/>
  </si>
  <si>
    <t>高炉スラグ</t>
    <rPh sb="0" eb="2">
      <t>コウロ</t>
    </rPh>
    <phoneticPr fontId="9"/>
  </si>
  <si>
    <t>フライアッシュ</t>
    <phoneticPr fontId="9"/>
  </si>
  <si>
    <t>kg</t>
    <phoneticPr fontId="9"/>
  </si>
  <si>
    <t>主要な投入物以外の投入物は、以下の文献のフォアグラウンドデータを基に感度分析を行い、LCCO2排出量への影響が大きいと推算されたものを選定した。</t>
    <rPh sb="0" eb="2">
      <t>シュヨウ</t>
    </rPh>
    <rPh sb="3" eb="6">
      <t>トウニュウブツ</t>
    </rPh>
    <rPh sb="6" eb="8">
      <t>イガイ</t>
    </rPh>
    <rPh sb="9" eb="12">
      <t>トウニュウブツ</t>
    </rPh>
    <rPh sb="14" eb="16">
      <t>イカ</t>
    </rPh>
    <rPh sb="17" eb="19">
      <t>ブンケン</t>
    </rPh>
    <rPh sb="32" eb="33">
      <t>モト</t>
    </rPh>
    <rPh sb="34" eb="38">
      <t>カンドブンセキ</t>
    </rPh>
    <rPh sb="39" eb="40">
      <t>オコナ</t>
    </rPh>
    <rPh sb="47" eb="50">
      <t>ハイシュツリョウ</t>
    </rPh>
    <rPh sb="52" eb="54">
      <t>エイキョウ</t>
    </rPh>
    <rPh sb="55" eb="56">
      <t>オオ</t>
    </rPh>
    <rPh sb="59" eb="61">
      <t>スイサン</t>
    </rPh>
    <rPh sb="67" eb="69">
      <t>センテイ</t>
    </rPh>
    <phoneticPr fontId="9"/>
  </si>
  <si>
    <t>■その他のセメント（ポルトランドセメント、高炉B種セメント、フライアッシュB種セメント以外）を投入する場合に入力</t>
    <rPh sb="3" eb="4">
      <t>タ</t>
    </rPh>
    <rPh sb="21" eb="23">
      <t>コウロ</t>
    </rPh>
    <rPh sb="24" eb="25">
      <t>シュ</t>
    </rPh>
    <rPh sb="38" eb="39">
      <t>シュ</t>
    </rPh>
    <rPh sb="43" eb="45">
      <t>イガイ</t>
    </rPh>
    <rPh sb="47" eb="49">
      <t>トウニュウ</t>
    </rPh>
    <rPh sb="51" eb="53">
      <t>バアイ</t>
    </rPh>
    <rPh sb="54" eb="56">
      <t>ニュウリョク</t>
    </rPh>
    <phoneticPr fontId="9"/>
  </si>
  <si>
    <t>kg-CO2/kg</t>
    <phoneticPr fontId="9"/>
  </si>
  <si>
    <t>CO2排出原単位</t>
    <rPh sb="3" eb="5">
      <t>ハイシュツ</t>
    </rPh>
    <rPh sb="5" eb="8">
      <t>ゲンタンイ</t>
    </rPh>
    <phoneticPr fontId="9"/>
  </si>
  <si>
    <t>その他のセメント</t>
    <rPh sb="2" eb="3">
      <t>タ</t>
    </rPh>
    <phoneticPr fontId="9"/>
  </si>
  <si>
    <t>原料CO2（分離回収なし）</t>
    <rPh sb="0" eb="2">
      <t>ゲンリョウ</t>
    </rPh>
    <rPh sb="6" eb="10">
      <t>ブンリカイシュウ</t>
    </rPh>
    <phoneticPr fontId="9"/>
  </si>
  <si>
    <t>※CO2排出原単位には原料に吸収されるCO2量は含まない</t>
    <rPh sb="4" eb="9">
      <t>ハイシュツゲンタンイ</t>
    </rPh>
    <rPh sb="11" eb="13">
      <t>ゲンリョウ</t>
    </rPh>
    <rPh sb="14" eb="16">
      <t>キュウシュウ</t>
    </rPh>
    <rPh sb="22" eb="23">
      <t>リョウ</t>
    </rPh>
    <rPh sb="24" eb="25">
      <t>フク</t>
    </rPh>
    <phoneticPr fontId="10"/>
  </si>
  <si>
    <t>※4：CO2排出原単位には原料に吸収されるCO2量は含まない</t>
    <phoneticPr fontId="10"/>
  </si>
  <si>
    <t>高炉スラグ※4</t>
    <rPh sb="0" eb="2">
      <t>コウロ</t>
    </rPh>
    <phoneticPr fontId="9"/>
  </si>
  <si>
    <t>フライアッシュ※4</t>
    <phoneticPr fontId="9"/>
  </si>
  <si>
    <t>CO2</t>
    <phoneticPr fontId="9"/>
  </si>
  <si>
    <t>kg</t>
    <phoneticPr fontId="9"/>
  </si>
  <si>
    <t>ー</t>
    <phoneticPr fontId="9"/>
  </si>
  <si>
    <t>CO2回収エネルギー</t>
    <rPh sb="3" eb="5">
      <t>カイシュウ</t>
    </rPh>
    <phoneticPr fontId="9"/>
  </si>
  <si>
    <t>主生成物</t>
    <phoneticPr fontId="9"/>
  </si>
  <si>
    <t>投入物</t>
    <rPh sb="0" eb="2">
      <t>トウニュウ</t>
    </rPh>
    <rPh sb="2" eb="3">
      <t>ブツ</t>
    </rPh>
    <phoneticPr fontId="9"/>
  </si>
  <si>
    <t>kg</t>
    <phoneticPr fontId="9"/>
  </si>
  <si>
    <t>生成物合計</t>
    <rPh sb="0" eb="3">
      <t>セイセイブツ</t>
    </rPh>
    <rPh sb="3" eb="5">
      <t>ゴウケイ</t>
    </rPh>
    <phoneticPr fontId="10"/>
  </si>
  <si>
    <t>生成物合計</t>
    <rPh sb="0" eb="3">
      <t>セイセイブツ</t>
    </rPh>
    <rPh sb="3" eb="5">
      <t>ゴウケイ</t>
    </rPh>
    <phoneticPr fontId="9"/>
  </si>
  <si>
    <t>主生成物</t>
    <rPh sb="0" eb="1">
      <t>シュ</t>
    </rPh>
    <rPh sb="1" eb="4">
      <t>セイセイブツ</t>
    </rPh>
    <phoneticPr fontId="9"/>
  </si>
  <si>
    <t>廃プラスチック（ポリスチレン）</t>
    <rPh sb="0" eb="1">
      <t>ハイ</t>
    </rPh>
    <phoneticPr fontId="9"/>
  </si>
  <si>
    <t>-</t>
    <phoneticPr fontId="9"/>
  </si>
  <si>
    <t>廃プラスチック（ポリオレフィン多）</t>
    <rPh sb="0" eb="1">
      <t>ハイ</t>
    </rPh>
    <rPh sb="15" eb="16">
      <t>オオ</t>
    </rPh>
    <phoneticPr fontId="9"/>
  </si>
  <si>
    <t>廃プラスチック（ポリオレフィン多）</t>
    <rPh sb="0" eb="1">
      <t>ハイ</t>
    </rPh>
    <rPh sb="15" eb="16">
      <t>オオ</t>
    </rPh>
    <phoneticPr fontId="9"/>
  </si>
  <si>
    <t>燃焼熱（MJ）</t>
    <rPh sb="0" eb="3">
      <t>ネンショウネツ</t>
    </rPh>
    <phoneticPr fontId="9"/>
  </si>
  <si>
    <t>■主生成物を従来技術（化石資源由来）で製造した時のCO3排出量</t>
    <rPh sb="1" eb="5">
      <t>シュセイセイブツ</t>
    </rPh>
    <rPh sb="6" eb="10">
      <t>ジュウライギジュツ</t>
    </rPh>
    <rPh sb="11" eb="15">
      <t>カセキシゲン</t>
    </rPh>
    <rPh sb="15" eb="17">
      <t>ユライ</t>
    </rPh>
    <rPh sb="19" eb="21">
      <t>セイゾウ</t>
    </rPh>
    <rPh sb="23" eb="24">
      <t>トキ</t>
    </rPh>
    <rPh sb="28" eb="31">
      <t>ハイシュツリョウ</t>
    </rPh>
    <phoneticPr fontId="9"/>
  </si>
  <si>
    <t>■廃プラスチック・副生成物の熱利用焼却時の発熱量およびCO2排出量</t>
    <rPh sb="1" eb="2">
      <t>ハイ</t>
    </rPh>
    <rPh sb="9" eb="13">
      <t>フクセイセイブツ</t>
    </rPh>
    <rPh sb="14" eb="17">
      <t>ネツリヨウ</t>
    </rPh>
    <rPh sb="17" eb="19">
      <t>ショウキャク</t>
    </rPh>
    <rPh sb="19" eb="20">
      <t>ジ</t>
    </rPh>
    <rPh sb="21" eb="24">
      <t>ハツネツリョウ</t>
    </rPh>
    <rPh sb="30" eb="33">
      <t>ハイシュツリョウ</t>
    </rPh>
    <phoneticPr fontId="9"/>
  </si>
  <si>
    <t>■廃プラスチック・副生成物の熱利用焼却時の燃焼熱およびCO2排出量</t>
    <rPh sb="1" eb="2">
      <t>ハイ</t>
    </rPh>
    <rPh sb="9" eb="13">
      <t>フクセイセイブツ</t>
    </rPh>
    <rPh sb="14" eb="17">
      <t>ネツリヨウ</t>
    </rPh>
    <rPh sb="17" eb="19">
      <t>ショウキャク</t>
    </rPh>
    <rPh sb="19" eb="20">
      <t>ジ</t>
    </rPh>
    <rPh sb="21" eb="24">
      <t>ネンショウネツ</t>
    </rPh>
    <rPh sb="30" eb="33">
      <t>ハイシュツリョウ</t>
    </rPh>
    <phoneticPr fontId="9"/>
  </si>
  <si>
    <t>kg-CO2
/kg-触媒</t>
    <rPh sb="11" eb="13">
      <t>ショクバイ</t>
    </rPh>
    <phoneticPr fontId="9"/>
  </si>
  <si>
    <t>kg-CO2
/kg-主生成物</t>
    <rPh sb="11" eb="15">
      <t>シュセイセイブツ</t>
    </rPh>
    <phoneticPr fontId="9"/>
  </si>
  <si>
    <t>kg-主生成物総生産量/kg-触媒</t>
    <rPh sb="3" eb="4">
      <t>シュ</t>
    </rPh>
    <rPh sb="4" eb="7">
      <t>セイセイブツ</t>
    </rPh>
    <rPh sb="8" eb="11">
      <t>ソウセイサン</t>
    </rPh>
    <rPh sb="11" eb="12">
      <t>リョウショクバイ</t>
    </rPh>
    <phoneticPr fontId="9"/>
  </si>
  <si>
    <t>副生成物</t>
  </si>
  <si>
    <t>2015年 産業連関表＋3EID</t>
  </si>
  <si>
    <t>　　同量のCO2量を供給する場合、必要なブロアー電力量はCO2濃度に反比例する。</t>
    <rPh sb="2" eb="4">
      <t>ドウリョウ</t>
    </rPh>
    <rPh sb="8" eb="9">
      <t>リョウ</t>
    </rPh>
    <rPh sb="10" eb="12">
      <t>キョウキュウ</t>
    </rPh>
    <rPh sb="14" eb="16">
      <t>バアイ</t>
    </rPh>
    <rPh sb="17" eb="19">
      <t>ヒツヨウ</t>
    </rPh>
    <rPh sb="24" eb="26">
      <t>デンリョク</t>
    </rPh>
    <rPh sb="26" eb="27">
      <t>リョウ</t>
    </rPh>
    <rPh sb="31" eb="33">
      <t>ノウド</t>
    </rPh>
    <rPh sb="34" eb="37">
      <t>ハンピレイ</t>
    </rPh>
    <phoneticPr fontId="9"/>
  </si>
  <si>
    <t>※ブロアー電力量（J）=圧力損失（Pa）×送風量（m3）/ブロアー効率（%）より、</t>
    <rPh sb="5" eb="8">
      <t>デンリョクリョウ</t>
    </rPh>
    <rPh sb="12" eb="16">
      <t>アツリョクソンシツ</t>
    </rPh>
    <rPh sb="21" eb="24">
      <t>ソウフウリョウ</t>
    </rPh>
    <rPh sb="33" eb="35">
      <t>コウリツ</t>
    </rPh>
    <phoneticPr fontId="9"/>
  </si>
  <si>
    <t>　　例えば"Direct Air Capture (DAC) of CO2 using a Rapid Cycling Sorbent System"によれば、</t>
    <phoneticPr fontId="9"/>
  </si>
  <si>
    <t>　　ブロアー電力量はCO2濃度4%からの回収では約0.1kWh/kg-CO2、大気（CO2濃度400ppm）からの回収では約9kWh/kg-CO2となる。</t>
    <rPh sb="6" eb="9">
      <t>デンリョクリョウ</t>
    </rPh>
    <phoneticPr fontId="9"/>
  </si>
  <si>
    <t>ユーザー設定値</t>
    <rPh sb="4" eb="7">
      <t>セッテイチ</t>
    </rPh>
    <phoneticPr fontId="9"/>
  </si>
  <si>
    <t>・	Keith D. et al. “A Process for Capturing CO2 from the Atmosphere”, Joule, 2018, 2, 8, 1573．</t>
    <phoneticPr fontId="9"/>
  </si>
  <si>
    <t>・	科学技術振興機構低炭素社会戦略センター. “低炭素社会の実現に向けた政策立案のための提案書 二酸化炭素の Direct Air Capture（DAC）法のコストと評価”, 2020.</t>
    <phoneticPr fontId="9"/>
  </si>
  <si>
    <t>・	Fasihi M. et al. “Techno-economic assessment of CO2 direct air capture plant”, Journal of Cleaner Production, 2019, 224, 957-980．</t>
    <phoneticPr fontId="9"/>
  </si>
  <si>
    <t>・	Kiani A. et al. “Techno-Economic Assessment for CO2 Capture From Air Using a Conventional Liquid-Based Absorption Process”, Frontiers in Climate, 2020, 8, 92.</t>
    <phoneticPr fontId="9"/>
  </si>
  <si>
    <t>・	産業競争力懇談会. “産業協力懇談会2021年度 DAC研究会最終報告”, 2022（http://www.cocn.jp/report/2021/; 2022/8/29 閲 覧）</t>
    <phoneticPr fontId="9"/>
  </si>
  <si>
    <t>・	科学技術振興機構低炭素社会戦略センター. “低炭素社会の実現に向けた政策立案のための提案書 二酸化炭素の Direct Air Capture（DAC）法のコストと評価（Vol. 2）―吸着分離プロセス―”, 2021.</t>
    <phoneticPr fontId="9"/>
  </si>
  <si>
    <t>・	科学技術振興機構低炭素社会戦略センター. “低炭素社会の実現に向けた政策立案のための提案書 二酸化炭素の Direct Air Capture （DAC）法のコストと評価（Vol. 4）―Moisture Swing Adsorption 法―”, 2022.</t>
    <phoneticPr fontId="9"/>
  </si>
  <si>
    <t>・	Roussanaly S. et al. “A new approach to the identification of high-potential materials for cost-efficient membrane-based post-combustion CO2 capture”, Sustainable Energy Fuels, 2018, 2, 1225-1243．</t>
    <phoneticPr fontId="9"/>
  </si>
  <si>
    <t>・	科学技術振興機構低炭素社会戦略センター, “低炭素社会の実現に向けた政策立案のための提案書 CCS（二酸化炭素回収貯留）の 概要と展望－CO2 分離回収技術の評価と課題－”, 2016.炭素社会戦略セン ター、2016 年 3 月．</t>
    <phoneticPr fontId="9"/>
  </si>
  <si>
    <t>・	Zhai H. and Tubin E. “Techno-Economic Assessment of Polymer Membrane Systems for Postcombustion Carbon Capture at Coal-Fired Power Plants”, Environ. Sci. Technol., 2013, 47, 3006-3014.</t>
    <phoneticPr fontId="9"/>
  </si>
  <si>
    <t>・科学技術振興機構低炭素社会戦略センター. “低炭素社会の実現に向けた政策立案のための提案書 CCS（二酸化炭素回収貯留）の 概要と展望（Vol. 2）－膜による分離回収コスト及び貯留コストの評価と課題－”, 2017.</t>
    <phoneticPr fontId="9"/>
  </si>
  <si>
    <t>・Thonemann. N. et al. “Environmental impacts of CO2-based chemical production: A systematic literature review and meta-analysis”, Applied Energy, 2020, 263, 114599</t>
    <phoneticPr fontId="9"/>
  </si>
  <si>
    <t>・Adnan, M.A. and Kibria, M.G. “Comparative techno-economic and life-cycle assessment of power-to-methanol synthesis pathways”, Appl. Energy 2020, 278, 115614.</t>
    <phoneticPr fontId="9"/>
  </si>
  <si>
    <t>・Zhang, H. and Desideri, U. “Techno-economic optimization of power-to-methanol with co-electrolysis of CO2 and H2O in solid-oxide electrolyzers”, Energy 2020, 199, 117498.</t>
    <phoneticPr fontId="9"/>
  </si>
  <si>
    <t>・	Chen Z.J. et al. “Life cycle assessment of typical methanol production routes: The environmental impacts analysis and power optimization”, Cleaner Production, 2019, 220, 408-416．</t>
    <phoneticPr fontId="9"/>
  </si>
  <si>
    <t>・	Thonemann. N. et al. “Environmental impacts of CO2-based chemical production: A systematic literature review and meta-analysis”, Applied Energy, 2020, 263, 114599</t>
    <phoneticPr fontId="9"/>
  </si>
  <si>
    <t>・Takunju. “Life cycle assessment of the production of a solar MTG fuel based on electrochemical hydrogen production with energy supply by a PV/CSP hybrid solar power plant”, Carbon Sources and Conversion, Ruhr-Universitat Bochum, 2021.</t>
    <phoneticPr fontId="9"/>
  </si>
  <si>
    <t>・Rosental M. et al. “Life Cycle Assessment of Carbon Capture and Utilization for the Production of Large Volume Organic Chemicals”, frontiers in Climate, 2020, 2, 586199.</t>
    <phoneticPr fontId="9"/>
  </si>
  <si>
    <t>・	Xiang D. et al. “Comparative study of coal, natural gas, and coke-oven gas based methanol to olefins processes in China”, Computers Chem. Engineer, 2015, 83, 176-185.</t>
    <phoneticPr fontId="9"/>
  </si>
  <si>
    <t>・	Dimian, A.C. and Bildea, S. “Energy efficient methanol-to-olefins process”, Chemical engineering Research and Design, 2018, 131, 41-54.</t>
    <phoneticPr fontId="9"/>
  </si>
  <si>
    <t>・Rosental M. et al. “Life Cycle Assessment of Carbon Capture and Utilization for the Production of Large Volume Organic Chemicals”, frontiers in Climate, 2020, 2, 1.</t>
    <phoneticPr fontId="9"/>
  </si>
  <si>
    <t>・	Zhang, H. and Desideri, U. “Techno-economic optimization of power-to-methanol with co-electrolysis of CO2 and H2O in solid-oxide electrolyzers”, Energy 2020, 199, 117498.</t>
    <phoneticPr fontId="9"/>
  </si>
  <si>
    <t xml:space="preserve">・取違ら. “炭酸化したセメント系材料におけるCO2固定量の評価手法および物性変化に関する研究”, 土木学会論文集, 2021, 77, 37-54.
</t>
    <phoneticPr fontId="9"/>
  </si>
  <si>
    <t>・	河合. “コンクリートの環境負荷評価 ①コンクリートに関わる環境負荷”, コンクリート工学, 2012, 50, 554.（https://doi.org/10.3151/coj.50.554;2023/2/23 閲覧）</t>
    <phoneticPr fontId="9"/>
  </si>
  <si>
    <t>・セメント協会. “セメントの LCI データの概要”, 2022（https://www.jcassoc.or.jp/seisankankyo/seisan02/seisan02c.html; 2023/1/9 閲覧）</t>
    <phoneticPr fontId="9"/>
  </si>
  <si>
    <t>・環境省. “温室効果ガス排出量 算定・報告・公表制度 算定方法及び排出係数一覧”.（https://ghg-santeikohyo.env.go.jp/calc; 2023/1/4 閲覧）</t>
    <phoneticPr fontId="9"/>
  </si>
  <si>
    <t>・海洋プラスチック問題対応協議会. “プラスチック製容器包装再商品化手法およびエネルギーリカバリーの環境負荷評価(LCA)”, 2019.
（https://www.nikkakyo.org/news/page/7599; 2022/9/8 閲覧）</t>
    <phoneticPr fontId="9"/>
  </si>
  <si>
    <t>・	Heyde M. and Kremer M. “Recycling and Recovery of Plastics from Packagings in Domestic Waste: LCA-type Analysis of Different Strategies”, ecomed Publ., 1999.</t>
    <phoneticPr fontId="9"/>
  </si>
  <si>
    <t>※利用者が本ツールを使用することにより発生した、あらゆる損害に関して一切の責任を負いません。</t>
    <rPh sb="5" eb="6">
      <t>ホン</t>
    </rPh>
    <phoneticPr fontId="9"/>
  </si>
  <si>
    <t>・	セメント協会. “セメントの LCI データの概要”, 2022（https://www.jcassoc.or.jp/seisankankyo/seisan02/seisan02c.html; 2023/1/9 閲覧）</t>
    <phoneticPr fontId="9"/>
  </si>
  <si>
    <t>※CO2は合算値を入れてください。</t>
    <rPh sb="5" eb="8">
      <t>ガッサンチ</t>
    </rPh>
    <rPh sb="9" eb="10">
      <t>イ</t>
    </rPh>
    <phoneticPr fontId="9"/>
  </si>
  <si>
    <t>ジェット燃料油 ※kg変換が必要</t>
    <phoneticPr fontId="9"/>
  </si>
  <si>
    <t>ナフサ ※kg変換が必要</t>
    <rPh sb="10" eb="12">
      <t>ヒツヨウ</t>
    </rPh>
    <phoneticPr fontId="9"/>
  </si>
  <si>
    <t>A重油 ※kg変換が必要</t>
    <rPh sb="7" eb="9">
      <t>ヘンカン</t>
    </rPh>
    <rPh sb="10" eb="12">
      <t>ヒツヨウ</t>
    </rPh>
    <phoneticPr fontId="9"/>
  </si>
  <si>
    <t>C重油 ※kg変換が必要</t>
    <phoneticPr fontId="9"/>
  </si>
  <si>
    <t>（参考）廃プラスチック（ポリオレフィン多）</t>
    <rPh sb="4" eb="5">
      <t>ハイ</t>
    </rPh>
    <rPh sb="19" eb="20">
      <t>オオ</t>
    </rPh>
    <phoneticPr fontId="15"/>
  </si>
  <si>
    <t>（参考）廃プラスチック（ポリスチレン）</t>
    <rPh sb="4" eb="5">
      <t>ハイ</t>
    </rPh>
    <phoneticPr fontId="15"/>
  </si>
  <si>
    <t>石灰石（脱炭酸分含む）</t>
    <phoneticPr fontId="9"/>
  </si>
  <si>
    <t>クリンカ製造プロセスで排出されるCO2の量論量。</t>
    <phoneticPr fontId="9"/>
  </si>
  <si>
    <t>セメント協会. “セメントの LCI データの概要”, 2022</t>
    <phoneticPr fontId="9"/>
  </si>
  <si>
    <t>粉砕エネルギーが主要因のため、高度処理再生骨材と同値と設定。</t>
    <rPh sb="0" eb="2">
      <t>フンサイ</t>
    </rPh>
    <rPh sb="8" eb="11">
      <t>シュヨウイン</t>
    </rPh>
    <rPh sb="15" eb="19">
      <t>コウドショリ</t>
    </rPh>
    <rPh sb="19" eb="23">
      <t>サイセイコツザイ</t>
    </rPh>
    <rPh sb="24" eb="26">
      <t>ドウチ</t>
    </rPh>
    <rPh sb="27" eb="29">
      <t>セッテイ</t>
    </rPh>
    <phoneticPr fontId="9"/>
  </si>
  <si>
    <t>河合. “コンクリートの環境負荷評価 ①コンクリートに関わる環境負荷”, コンクリート工学, 2012, 50, 554.</t>
    <phoneticPr fontId="9"/>
  </si>
  <si>
    <t xml:space="preserve">海洋プラスチック問題対応協議会. “プラスチック製容器包装再商品化手法およびエネルギーリカバリーの環境負荷評価(LCA)”, 2019.
</t>
    <phoneticPr fontId="9"/>
  </si>
  <si>
    <t>盛岡実他. "工業原料を用いたγ-CaO・SiO2の製造とその二酸化炭素排出量の評価", Cement Science and Concrete Technology, 2010, No.64を参考に産総研で推計。</t>
    <phoneticPr fontId="9"/>
  </si>
  <si>
    <t>社団法人日本化学会. "化学便覧　基礎編II 改訂5版", 2004より算出。</t>
    <rPh sb="12" eb="14">
      <t>カガク</t>
    </rPh>
    <rPh sb="14" eb="16">
      <t>ビンラン</t>
    </rPh>
    <rPh sb="17" eb="19">
      <t>キソ</t>
    </rPh>
    <rPh sb="19" eb="20">
      <t>ヘン</t>
    </rPh>
    <rPh sb="23" eb="25">
      <t>カイテイ</t>
    </rPh>
    <rPh sb="26" eb="27">
      <t>ハン</t>
    </rPh>
    <rPh sb="36" eb="38">
      <t>サンシュツ</t>
    </rPh>
    <phoneticPr fontId="3"/>
  </si>
  <si>
    <t>環境省. "温室効果ガス排出量　算定・報告・公表制度　算定方法及び排出係数一覧（参考１）"、 比重0.85kg/Lより算出。</t>
    <rPh sb="47" eb="49">
      <t>ヒジュウ</t>
    </rPh>
    <rPh sb="59" eb="61">
      <t>サンシュツ</t>
    </rPh>
    <phoneticPr fontId="9"/>
  </si>
  <si>
    <t>環境省. "温室効果ガス排出量　算定・報告・公表制度　算定方法及び排出係数一覧（参考１）"、 比重0.95kg/Lより算出。</t>
    <rPh sb="47" eb="49">
      <t>ヒジュウ</t>
    </rPh>
    <rPh sb="59" eb="61">
      <t>サンシュツ</t>
    </rPh>
    <phoneticPr fontId="9"/>
  </si>
  <si>
    <t>Bassil H. et al."Chemical Recycling of Polystyrene Using Pyrolysis", Scholarly Commons, 2018の組成より算出．</t>
    <rPh sb="91" eb="93">
      <t>ソセイ</t>
    </rPh>
    <rPh sb="95" eb="97">
      <t>サンシュツ</t>
    </rPh>
    <phoneticPr fontId="9"/>
  </si>
  <si>
    <t>一般炭：環境省. "温室効果ガス排出量　算定・報告・公表制度　算定方法及び排出係数一覧（参考１）"より算出。</t>
    <rPh sb="0" eb="2">
      <t>イッパン</t>
    </rPh>
    <rPh sb="2" eb="3">
      <t>タン</t>
    </rPh>
    <phoneticPr fontId="9"/>
  </si>
  <si>
    <t>取違ら. “炭酸化したセメント系材料におけるCO2固定量の評価手法および物性変化に関する研究”, 土木学会論文集, 2021, 77, 37-54.</t>
    <phoneticPr fontId="9"/>
  </si>
  <si>
    <t>■3EIDより算出した投入物と従来技術の既定値とIDEAコード</t>
    <rPh sb="7" eb="9">
      <t>サンシュツ</t>
    </rPh>
    <rPh sb="11" eb="13">
      <t>トウニュウ</t>
    </rPh>
    <rPh sb="13" eb="14">
      <t>ブツ</t>
    </rPh>
    <rPh sb="15" eb="17">
      <t>ジュウライ</t>
    </rPh>
    <rPh sb="17" eb="19">
      <t>ギジュツ</t>
    </rPh>
    <rPh sb="20" eb="23">
      <t>キテイチ</t>
    </rPh>
    <phoneticPr fontId="9"/>
  </si>
  <si>
    <t>従来技術</t>
    <rPh sb="0" eb="2">
      <t>ジュウライ</t>
    </rPh>
    <rPh sb="2" eb="4">
      <t>ギジュツ</t>
    </rPh>
    <phoneticPr fontId="10"/>
  </si>
  <si>
    <t>ユーティリティ（電力、熱）は従来技術（CO/H2からのメタノール合成）と同等</t>
    <phoneticPr fontId="9"/>
  </si>
  <si>
    <t>従来技術（メタノール）</t>
    <rPh sb="0" eb="2">
      <t>ジュウライ</t>
    </rPh>
    <rPh sb="2" eb="4">
      <t>ギジュツ</t>
    </rPh>
    <phoneticPr fontId="10"/>
  </si>
  <si>
    <t>従来技術（LNG）</t>
    <rPh sb="0" eb="2">
      <t>ジュウライ</t>
    </rPh>
    <rPh sb="2" eb="4">
      <t>ギジュツ</t>
    </rPh>
    <phoneticPr fontId="9"/>
  </si>
  <si>
    <t>従来技術（一酸化炭素）</t>
    <rPh sb="0" eb="2">
      <t>ジュウライ</t>
    </rPh>
    <rPh sb="2" eb="4">
      <t>ギジュツ</t>
    </rPh>
    <phoneticPr fontId="9"/>
  </si>
  <si>
    <t>従来技術（水素）</t>
    <rPh sb="0" eb="2">
      <t>ジュウライ</t>
    </rPh>
    <rPh sb="2" eb="4">
      <t>ギジュツ</t>
    </rPh>
    <rPh sb="5" eb="6">
      <t>ミズ</t>
    </rPh>
    <phoneticPr fontId="9"/>
  </si>
  <si>
    <t>従来技術（エチレン ）</t>
    <rPh sb="0" eb="2">
      <t>ジュウライ</t>
    </rPh>
    <phoneticPr fontId="9"/>
  </si>
  <si>
    <t>従来技術（プロピレン ）</t>
    <rPh sb="0" eb="2">
      <t>ジュウライ</t>
    </rPh>
    <phoneticPr fontId="9"/>
  </si>
  <si>
    <t>従来技術（ブテン）</t>
    <rPh sb="0" eb="2">
      <t>ジュウライ</t>
    </rPh>
    <phoneticPr fontId="9"/>
  </si>
  <si>
    <t>従来技術（ブタジエン）</t>
    <rPh sb="0" eb="2">
      <t>ジュウライ</t>
    </rPh>
    <phoneticPr fontId="9"/>
  </si>
  <si>
    <t>従来技術（ペンテン類）</t>
    <rPh sb="0" eb="2">
      <t>ジュウライ</t>
    </rPh>
    <rPh sb="9" eb="10">
      <t>ルイ</t>
    </rPh>
    <phoneticPr fontId="9"/>
  </si>
  <si>
    <t>従来技術（ベンゼン ）</t>
    <rPh sb="0" eb="2">
      <t>ジュウライ</t>
    </rPh>
    <phoneticPr fontId="9"/>
  </si>
  <si>
    <t>従来技術（トルエン ）</t>
    <rPh sb="0" eb="2">
      <t>ジュウライ</t>
    </rPh>
    <phoneticPr fontId="9"/>
  </si>
  <si>
    <t>従来技術（キシレン）</t>
    <rPh sb="0" eb="2">
      <t>ジュウライ</t>
    </rPh>
    <phoneticPr fontId="9"/>
  </si>
  <si>
    <t>従来技術（液体燃料）</t>
    <rPh sb="0" eb="2">
      <t>ジュウライ</t>
    </rPh>
    <rPh sb="2" eb="4">
      <t>ギジュツ</t>
    </rPh>
    <phoneticPr fontId="10"/>
  </si>
  <si>
    <t>従来技術（ぎ酸）</t>
    <rPh sb="0" eb="2">
      <t>ジュウライ</t>
    </rPh>
    <rPh sb="2" eb="4">
      <t>ギジュツ</t>
    </rPh>
    <phoneticPr fontId="10"/>
  </si>
  <si>
    <t>従来技術（ポリオール）</t>
    <rPh sb="0" eb="2">
      <t>ジュウライ</t>
    </rPh>
    <rPh sb="2" eb="4">
      <t>ギジュツ</t>
    </rPh>
    <phoneticPr fontId="10"/>
  </si>
  <si>
    <t>従来技術（炭酸ジメチル）</t>
    <rPh sb="0" eb="2">
      <t>ジュウライ</t>
    </rPh>
    <rPh sb="2" eb="4">
      <t>ギジュツ</t>
    </rPh>
    <phoneticPr fontId="9"/>
  </si>
  <si>
    <t>従来技術（エチレングリコール）</t>
    <rPh sb="0" eb="2">
      <t>ジュウライ</t>
    </rPh>
    <rPh sb="2" eb="4">
      <t>ギジュツ</t>
    </rPh>
    <phoneticPr fontId="9"/>
  </si>
  <si>
    <t>従来技術（ジメチルエーテル）</t>
    <rPh sb="0" eb="2">
      <t>ジュウライ</t>
    </rPh>
    <rPh sb="2" eb="4">
      <t>ギジュツ</t>
    </rPh>
    <phoneticPr fontId="10"/>
  </si>
  <si>
    <t>従来技術（CO2）</t>
    <rPh sb="0" eb="2">
      <t>ジュウライ</t>
    </rPh>
    <rPh sb="2" eb="4">
      <t>ギジュツ</t>
    </rPh>
    <phoneticPr fontId="10"/>
  </si>
  <si>
    <t>従来技術（ジメトキシメタン）</t>
    <rPh sb="0" eb="2">
      <t>ジュウライ</t>
    </rPh>
    <rPh sb="2" eb="4">
      <t>ギジュツ</t>
    </rPh>
    <phoneticPr fontId="10"/>
  </si>
  <si>
    <t>従来技術（セメント）</t>
    <rPh sb="0" eb="2">
      <t>ジュウライ</t>
    </rPh>
    <rPh sb="2" eb="4">
      <t>ギジュツ</t>
    </rPh>
    <phoneticPr fontId="10"/>
  </si>
  <si>
    <t>従来技術（生コンクリート）</t>
    <rPh sb="0" eb="2">
      <t>ジュウライ</t>
    </rPh>
    <rPh sb="2" eb="4">
      <t>ギジュツ</t>
    </rPh>
    <phoneticPr fontId="10"/>
  </si>
  <si>
    <t>LCCO2</t>
    <phoneticPr fontId="9"/>
  </si>
  <si>
    <t>従来技術</t>
    <rPh sb="0" eb="2">
      <t>ジュウライ</t>
    </rPh>
    <rPh sb="2" eb="4">
      <t>ギジュツ</t>
    </rPh>
    <phoneticPr fontId="9"/>
  </si>
  <si>
    <t>※従来技術において、廃プラスチックは熱利用焼却されることが一般的であるため、開発プロセスにおいても副生成物は熱利用焼却により排出されるCO2はプラス計上し、発熱量相当の熱供給にかかるCO2排出量をマイナス計上とした。</t>
    <rPh sb="10" eb="11">
      <t>ハイ</t>
    </rPh>
    <rPh sb="18" eb="21">
      <t>ネツリヨウ</t>
    </rPh>
    <rPh sb="21" eb="23">
      <t>ショウキャク</t>
    </rPh>
    <rPh sb="29" eb="32">
      <t>イッパンテキ</t>
    </rPh>
    <rPh sb="38" eb="40">
      <t>カイハツ</t>
    </rPh>
    <rPh sb="49" eb="53">
      <t>フクセイセイブツ</t>
    </rPh>
    <rPh sb="54" eb="59">
      <t>ネツリヨウショウキャク</t>
    </rPh>
    <rPh sb="62" eb="64">
      <t>ハイシュツ</t>
    </rPh>
    <rPh sb="74" eb="76">
      <t>ケイジョウ</t>
    </rPh>
    <rPh sb="78" eb="81">
      <t>ハツネツリョウ</t>
    </rPh>
    <rPh sb="81" eb="83">
      <t>ソウトウ</t>
    </rPh>
    <rPh sb="84" eb="85">
      <t>ネツ</t>
    </rPh>
    <rPh sb="85" eb="87">
      <t>キョウキュウ</t>
    </rPh>
    <rPh sb="94" eb="97">
      <t>ハイシュツリョウ</t>
    </rPh>
    <rPh sb="102" eb="104">
      <t>ケイジョウ</t>
    </rPh>
    <phoneticPr fontId="9"/>
  </si>
  <si>
    <t>従来技術</t>
    <rPh sb="0" eb="2">
      <t>ジュウライ</t>
    </rPh>
    <rPh sb="2" eb="4">
      <t>ギジュツ</t>
    </rPh>
    <phoneticPr fontId="9"/>
  </si>
  <si>
    <t>研究開発初期段階の新規技術を対象としたライフサイクルCO2排出量の簡易試算ツール</t>
    <rPh sb="0" eb="2">
      <t>ケンキュウ</t>
    </rPh>
    <rPh sb="2" eb="4">
      <t>カイハツ</t>
    </rPh>
    <rPh sb="4" eb="6">
      <t>ショキ</t>
    </rPh>
    <rPh sb="6" eb="8">
      <t>ダンカイ</t>
    </rPh>
    <rPh sb="9" eb="11">
      <t>シンキ</t>
    </rPh>
    <rPh sb="11" eb="13">
      <t>ギジュツ</t>
    </rPh>
    <rPh sb="14" eb="16">
      <t>タイショウ</t>
    </rPh>
    <rPh sb="29" eb="31">
      <t>ハイシュツ</t>
    </rPh>
    <rPh sb="31" eb="32">
      <t>リョウ</t>
    </rPh>
    <rPh sb="33" eb="35">
      <t>カンイ</t>
    </rPh>
    <rPh sb="35" eb="37">
      <t>シサン</t>
    </rPh>
    <phoneticPr fontId="9"/>
  </si>
  <si>
    <t>新規技術</t>
    <rPh sb="0" eb="4">
      <t>シンキギジュツ</t>
    </rPh>
    <phoneticPr fontId="9"/>
  </si>
  <si>
    <t>新規技術</t>
    <rPh sb="0" eb="2">
      <t>シンキ</t>
    </rPh>
    <rPh sb="2" eb="4">
      <t>ギジュツ</t>
    </rPh>
    <phoneticPr fontId="10"/>
  </si>
  <si>
    <t>新規技術</t>
    <rPh sb="0" eb="4">
      <t>シンキギジュツ</t>
    </rPh>
    <phoneticPr fontId="10"/>
  </si>
  <si>
    <t>新規技術</t>
    <rPh sb="0" eb="2">
      <t>シンキ</t>
    </rPh>
    <rPh sb="2" eb="4">
      <t>ギジュツ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</si>
</sst>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0000"/>
    <numFmt numFmtId="177" formatCode="0.000_ "/>
    <numFmt numFmtId="178" formatCode="0.000_);[Red]\(0.000\)"/>
    <numFmt numFmtId="179" formatCode="0.00.E+00"/>
    <numFmt numFmtId="180" formatCode="0_);[Red]\(0\)"/>
    <numFmt numFmtId="181" formatCode="0.0.E+00"/>
    <numFmt numFmtId="182" formatCode="0.E+00"/>
    <numFmt numFmtId="183" formatCode="_-* #,##0.00\ _€_-;\-* #,##0.00\ _€_-;_-* &quot;-&quot;??\ _€_-;_-@_-"/>
    <numFmt numFmtId="184" formatCode="0.000"/>
  </numFmts>
  <fonts count="29">
    <font>
      <sz val="11"/>
      <color theme="1"/>
      <name val="メイリオ"/>
      <family val="2"/>
      <scheme val="minor"/>
    </font>
    <font>
      <sz val="11"/>
      <color theme="1"/>
      <name val="メイリオ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メイリオ"/>
      <family val="2"/>
      <charset val="128"/>
      <scheme val="minor"/>
    </font>
    <font>
      <sz val="11"/>
      <color theme="1"/>
      <name val="メイリオ"/>
      <family val="2"/>
      <charset val="128"/>
      <scheme val="minor"/>
    </font>
    <font>
      <sz val="11"/>
      <color theme="1"/>
      <name val="メイリオ"/>
      <family val="2"/>
      <scheme val="minor"/>
    </font>
    <font>
      <sz val="11"/>
      <name val="メイリオ"/>
      <family val="2"/>
      <scheme val="minor"/>
    </font>
    <font>
      <sz val="11"/>
      <color rgb="FFFF0000"/>
      <name val="メイリオ"/>
      <family val="2"/>
      <scheme val="minor"/>
    </font>
    <font>
      <b/>
      <u/>
      <sz val="11"/>
      <color theme="1"/>
      <name val="メイリオ"/>
      <family val="2"/>
      <scheme val="minor"/>
    </font>
    <font>
      <sz val="6"/>
      <name val="メイリオ"/>
      <family val="3"/>
      <charset val="128"/>
      <scheme val="minor"/>
    </font>
    <font>
      <sz val="6"/>
      <name val="メイリオ"/>
      <family val="2"/>
      <charset val="128"/>
      <scheme val="minor"/>
    </font>
    <font>
      <sz val="11"/>
      <color rgb="FFFF0000"/>
      <name val="メイリオ"/>
      <family val="3"/>
      <charset val="128"/>
      <scheme val="minor"/>
    </font>
    <font>
      <sz val="11"/>
      <color theme="1"/>
      <name val="メイリオ"/>
      <family val="3"/>
      <charset val="128"/>
      <scheme val="minor"/>
    </font>
    <font>
      <b/>
      <u/>
      <sz val="11"/>
      <color theme="1"/>
      <name val="メイリオ"/>
      <family val="3"/>
      <charset val="128"/>
      <scheme val="minor"/>
    </font>
    <font>
      <u/>
      <sz val="11"/>
      <color theme="10"/>
      <name val="メイリオ"/>
      <family val="2"/>
      <scheme val="minor"/>
    </font>
    <font>
      <b/>
      <sz val="11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3"/>
      <name val="メイリオ"/>
      <family val="2"/>
      <charset val="128"/>
      <scheme val="minor"/>
    </font>
    <font>
      <b/>
      <sz val="13"/>
      <color theme="3"/>
      <name val="メイリオ"/>
      <family val="2"/>
      <charset val="128"/>
      <scheme val="minor"/>
    </font>
    <font>
      <sz val="11"/>
      <color rgb="FFFF0000"/>
      <name val="Meiryo UI"/>
      <family val="3"/>
      <charset val="128"/>
    </font>
    <font>
      <b/>
      <sz val="11"/>
      <color theme="1"/>
      <name val="メイリオ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indexed="81"/>
      <name val="MS P ゴシック"/>
      <family val="3"/>
      <charset val="128"/>
    </font>
    <font>
      <b/>
      <u/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name val="Meiryo UI"/>
      <family val="3"/>
      <charset val="128"/>
    </font>
    <font>
      <vertAlign val="subscript"/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u/>
      <sz val="11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1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thin">
        <color auto="1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hair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indexed="64"/>
      </right>
      <top style="thin">
        <color auto="1"/>
      </top>
      <bottom style="hair">
        <color indexed="64"/>
      </bottom>
      <diagonal/>
    </border>
  </borders>
  <cellStyleXfs count="11">
    <xf numFmtId="0" fontId="0" fillId="0" borderId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/>
    <xf numFmtId="0" fontId="3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83" fontId="5" fillId="0" borderId="0" applyFont="0" applyFill="0" applyBorder="0" applyAlignment="0" applyProtection="0"/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304">
    <xf numFmtId="0" fontId="0" fillId="0" borderId="0" xfId="0"/>
    <xf numFmtId="0" fontId="0" fillId="0" borderId="0" xfId="0" applyAlignment="1">
      <alignment vertical="center"/>
    </xf>
    <xf numFmtId="0" fontId="7" fillId="0" borderId="0" xfId="0" applyFont="1"/>
    <xf numFmtId="0" fontId="0" fillId="2" borderId="0" xfId="0" applyFill="1"/>
    <xf numFmtId="0" fontId="13" fillId="0" borderId="0" xfId="0" applyFont="1"/>
    <xf numFmtId="0" fontId="11" fillId="0" borderId="0" xfId="0" applyFont="1"/>
    <xf numFmtId="176" fontId="6" fillId="0" borderId="0" xfId="0" applyNumberFormat="1" applyFont="1" applyAlignment="1">
      <alignment horizontal="left" vertical="top"/>
    </xf>
    <xf numFmtId="176" fontId="6" fillId="0" borderId="0" xfId="0" applyNumberFormat="1" applyFont="1" applyAlignment="1">
      <alignment vertical="center"/>
    </xf>
    <xf numFmtId="11" fontId="0" fillId="0" borderId="43" xfId="0" applyNumberFormat="1" applyBorder="1" applyAlignment="1">
      <alignment horizontal="center"/>
    </xf>
    <xf numFmtId="11" fontId="0" fillId="0" borderId="6" xfId="0" applyNumberFormat="1" applyBorder="1" applyAlignment="1">
      <alignment horizontal="center"/>
    </xf>
    <xf numFmtId="11" fontId="0" fillId="0" borderId="1" xfId="0" applyNumberFormat="1" applyBorder="1" applyAlignment="1">
      <alignment horizontal="center"/>
    </xf>
    <xf numFmtId="0" fontId="16" fillId="4" borderId="34" xfId="0" applyFont="1" applyFill="1" applyBorder="1" applyAlignment="1">
      <alignment horizontal="left" vertical="center"/>
    </xf>
    <xf numFmtId="11" fontId="0" fillId="0" borderId="19" xfId="0" applyNumberFormat="1" applyBorder="1" applyAlignment="1">
      <alignment horizontal="center"/>
    </xf>
    <xf numFmtId="0" fontId="16" fillId="4" borderId="27" xfId="0" applyFont="1" applyFill="1" applyBorder="1" applyAlignment="1">
      <alignment horizontal="left" vertical="center"/>
    </xf>
    <xf numFmtId="0" fontId="16" fillId="4" borderId="28" xfId="0" applyFont="1" applyFill="1" applyBorder="1" applyAlignment="1">
      <alignment horizontal="left" vertical="center"/>
    </xf>
    <xf numFmtId="0" fontId="0" fillId="6" borderId="23" xfId="0" applyFill="1" applyBorder="1" applyAlignment="1">
      <alignment horizontal="center" vertical="center"/>
    </xf>
    <xf numFmtId="0" fontId="0" fillId="6" borderId="39" xfId="0" applyFill="1" applyBorder="1" applyAlignment="1">
      <alignment horizontal="center" vertical="center"/>
    </xf>
    <xf numFmtId="0" fontId="6" fillId="6" borderId="37" xfId="0" applyFont="1" applyFill="1" applyBorder="1" applyAlignment="1">
      <alignment horizontal="center"/>
    </xf>
    <xf numFmtId="0" fontId="6" fillId="6" borderId="60" xfId="0" applyFont="1" applyFill="1" applyBorder="1" applyAlignment="1">
      <alignment horizontal="center"/>
    </xf>
    <xf numFmtId="176" fontId="6" fillId="6" borderId="16" xfId="0" applyNumberFormat="1" applyFont="1" applyFill="1" applyBorder="1" applyAlignment="1">
      <alignment horizontal="center" vertical="center"/>
    </xf>
    <xf numFmtId="176" fontId="6" fillId="6" borderId="75" xfId="0" applyNumberFormat="1" applyFont="1" applyFill="1" applyBorder="1" applyAlignment="1">
      <alignment horizontal="center" vertical="center"/>
    </xf>
    <xf numFmtId="176" fontId="6" fillId="6" borderId="40" xfId="0" applyNumberFormat="1" applyFont="1" applyFill="1" applyBorder="1" applyAlignment="1">
      <alignment horizontal="center" vertical="center"/>
    </xf>
    <xf numFmtId="176" fontId="6" fillId="6" borderId="61" xfId="0" applyNumberFormat="1" applyFont="1" applyFill="1" applyBorder="1" applyAlignment="1">
      <alignment horizontal="center" vertical="center"/>
    </xf>
    <xf numFmtId="176" fontId="6" fillId="6" borderId="39" xfId="0" applyNumberFormat="1" applyFont="1" applyFill="1" applyBorder="1" applyAlignment="1">
      <alignment horizontal="center" vertical="center"/>
    </xf>
    <xf numFmtId="0" fontId="0" fillId="6" borderId="36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40" xfId="0" applyFill="1" applyBorder="1" applyAlignment="1">
      <alignment horizontal="center" vertical="center"/>
    </xf>
    <xf numFmtId="176" fontId="12" fillId="6" borderId="12" xfId="0" applyNumberFormat="1" applyFont="1" applyFill="1" applyBorder="1" applyAlignment="1">
      <alignment horizontal="center" vertical="center"/>
    </xf>
    <xf numFmtId="0" fontId="0" fillId="6" borderId="36" xfId="0" applyFill="1" applyBorder="1" applyAlignment="1">
      <alignment horizontal="centerContinuous" vertical="center"/>
    </xf>
    <xf numFmtId="0" fontId="0" fillId="6" borderId="23" xfId="0" applyFill="1" applyBorder="1" applyAlignment="1">
      <alignment horizontal="centerContinuous" vertical="center"/>
    </xf>
    <xf numFmtId="0" fontId="0" fillId="6" borderId="39" xfId="0" applyFill="1" applyBorder="1" applyAlignment="1">
      <alignment horizontal="centerContinuous" vertical="center"/>
    </xf>
    <xf numFmtId="176" fontId="6" fillId="6" borderId="98" xfId="0" applyNumberFormat="1" applyFont="1" applyFill="1" applyBorder="1" applyAlignment="1">
      <alignment horizontal="center" vertical="center"/>
    </xf>
    <xf numFmtId="0" fontId="6" fillId="6" borderId="27" xfId="0" applyFont="1" applyFill="1" applyBorder="1" applyAlignment="1">
      <alignment horizontal="centerContinuous" vertical="center"/>
    </xf>
    <xf numFmtId="0" fontId="6" fillId="6" borderId="95" xfId="0" applyFont="1" applyFill="1" applyBorder="1" applyAlignment="1">
      <alignment horizontal="centerContinuous" vertical="center"/>
    </xf>
    <xf numFmtId="176" fontId="6" fillId="6" borderId="22" xfId="0" applyNumberFormat="1" applyFont="1" applyFill="1" applyBorder="1" applyAlignment="1">
      <alignment horizontal="center" vertical="center"/>
    </xf>
    <xf numFmtId="176" fontId="12" fillId="6" borderId="10" xfId="0" applyNumberFormat="1" applyFont="1" applyFill="1" applyBorder="1" applyAlignment="1">
      <alignment horizontal="center" vertical="center"/>
    </xf>
    <xf numFmtId="176" fontId="6" fillId="6" borderId="86" xfId="0" applyNumberFormat="1" applyFont="1" applyFill="1" applyBorder="1" applyAlignment="1">
      <alignment horizontal="center" vertical="center"/>
    </xf>
    <xf numFmtId="0" fontId="6" fillId="6" borderId="29" xfId="0" applyFont="1" applyFill="1" applyBorder="1" applyAlignment="1">
      <alignment horizontal="center" vertical="center"/>
    </xf>
    <xf numFmtId="0" fontId="15" fillId="3" borderId="27" xfId="0" applyFont="1" applyFill="1" applyBorder="1" applyAlignment="1">
      <alignment vertical="center"/>
    </xf>
    <xf numFmtId="0" fontId="15" fillId="3" borderId="28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left" vertical="top" wrapText="1"/>
    </xf>
    <xf numFmtId="0" fontId="16" fillId="2" borderId="9" xfId="0" applyFont="1" applyFill="1" applyBorder="1" applyAlignment="1">
      <alignment horizontal="left" vertical="top" wrapText="1"/>
    </xf>
    <xf numFmtId="0" fontId="16" fillId="2" borderId="0" xfId="0" applyFont="1" applyFill="1" applyAlignment="1">
      <alignment horizontal="left" vertical="top" wrapText="1"/>
    </xf>
    <xf numFmtId="0" fontId="16" fillId="2" borderId="11" xfId="0" applyFont="1" applyFill="1" applyBorder="1" applyAlignment="1">
      <alignment horizontal="left" vertical="top" wrapText="1"/>
    </xf>
    <xf numFmtId="0" fontId="16" fillId="2" borderId="32" xfId="0" applyFont="1" applyFill="1" applyBorder="1" applyAlignment="1">
      <alignment horizontal="left" vertical="top" wrapText="1"/>
    </xf>
    <xf numFmtId="0" fontId="16" fillId="2" borderId="0" xfId="0" applyFont="1" applyFill="1" applyAlignment="1">
      <alignment vertical="top" wrapText="1"/>
    </xf>
    <xf numFmtId="0" fontId="13" fillId="0" borderId="0" xfId="0" applyFont="1" applyAlignment="1">
      <alignment vertical="center"/>
    </xf>
    <xf numFmtId="0" fontId="19" fillId="2" borderId="31" xfId="0" applyFont="1" applyFill="1" applyBorder="1" applyAlignment="1">
      <alignment horizontal="left" vertical="top"/>
    </xf>
    <xf numFmtId="0" fontId="19" fillId="2" borderId="9" xfId="0" applyFont="1" applyFill="1" applyBorder="1" applyAlignment="1">
      <alignment horizontal="left" vertical="top"/>
    </xf>
    <xf numFmtId="0" fontId="16" fillId="2" borderId="31" xfId="0" applyFont="1" applyFill="1" applyBorder="1" applyAlignment="1">
      <alignment horizontal="left" vertical="top"/>
    </xf>
    <xf numFmtId="0" fontId="16" fillId="2" borderId="9" xfId="0" applyFont="1" applyFill="1" applyBorder="1" applyAlignment="1">
      <alignment horizontal="left" vertical="top"/>
    </xf>
    <xf numFmtId="0" fontId="15" fillId="2" borderId="9" xfId="0" applyFont="1" applyFill="1" applyBorder="1" applyAlignment="1">
      <alignment horizontal="left" vertical="top"/>
    </xf>
    <xf numFmtId="0" fontId="21" fillId="6" borderId="29" xfId="0" applyFont="1" applyFill="1" applyBorder="1" applyAlignment="1">
      <alignment horizontal="center" vertical="center"/>
    </xf>
    <xf numFmtId="0" fontId="21" fillId="6" borderId="10" xfId="0" applyFont="1" applyFill="1" applyBorder="1" applyAlignment="1">
      <alignment horizontal="center" vertical="center"/>
    </xf>
    <xf numFmtId="0" fontId="21" fillId="6" borderId="12" xfId="0" applyFont="1" applyFill="1" applyBorder="1" applyAlignment="1">
      <alignment horizontal="center" vertical="center"/>
    </xf>
    <xf numFmtId="0" fontId="0" fillId="6" borderId="109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0" borderId="27" xfId="0" applyBorder="1"/>
    <xf numFmtId="0" fontId="0" fillId="0" borderId="105" xfId="0" applyBorder="1"/>
    <xf numFmtId="0" fontId="0" fillId="0" borderId="88" xfId="0" applyBorder="1"/>
    <xf numFmtId="0" fontId="0" fillId="0" borderId="107" xfId="0" applyBorder="1"/>
    <xf numFmtId="11" fontId="0" fillId="0" borderId="18" xfId="0" applyNumberFormat="1" applyBorder="1"/>
    <xf numFmtId="11" fontId="0" fillId="0" borderId="20" xfId="0" applyNumberFormat="1" applyBorder="1"/>
    <xf numFmtId="0" fontId="0" fillId="0" borderId="31" xfId="0" applyBorder="1"/>
    <xf numFmtId="0" fontId="0" fillId="0" borderId="34" xfId="0" applyBorder="1"/>
    <xf numFmtId="11" fontId="0" fillId="0" borderId="25" xfId="0" applyNumberFormat="1" applyBorder="1"/>
    <xf numFmtId="0" fontId="0" fillId="6" borderId="43" xfId="0" applyFill="1" applyBorder="1" applyAlignment="1">
      <alignment horizontal="centerContinuous" vertical="center"/>
    </xf>
    <xf numFmtId="0" fontId="0" fillId="0" borderId="4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6" xfId="0" applyBorder="1" applyAlignment="1">
      <alignment horizontal="center"/>
    </xf>
    <xf numFmtId="0" fontId="16" fillId="0" borderId="0" xfId="0" applyFont="1"/>
    <xf numFmtId="0" fontId="23" fillId="0" borderId="0" xfId="0" applyFont="1"/>
    <xf numFmtId="0" fontId="19" fillId="0" borderId="0" xfId="0" applyFont="1"/>
    <xf numFmtId="0" fontId="23" fillId="0" borderId="0" xfId="0" applyFont="1" applyAlignment="1">
      <alignment vertical="center"/>
    </xf>
    <xf numFmtId="0" fontId="15" fillId="0" borderId="0" xfId="0" applyFont="1"/>
    <xf numFmtId="0" fontId="24" fillId="0" borderId="0" xfId="0" applyFont="1" applyAlignment="1">
      <alignment horizontal="center" vertical="center"/>
    </xf>
    <xf numFmtId="0" fontId="16" fillId="6" borderId="36" xfId="0" applyFont="1" applyFill="1" applyBorder="1" applyAlignment="1">
      <alignment horizontal="centerContinuous" vertical="center"/>
    </xf>
    <xf numFmtId="0" fontId="25" fillId="6" borderId="60" xfId="0" applyFont="1" applyFill="1" applyBorder="1" applyAlignment="1">
      <alignment horizontal="center"/>
    </xf>
    <xf numFmtId="0" fontId="25" fillId="6" borderId="28" xfId="0" applyFont="1" applyFill="1" applyBorder="1" applyAlignment="1">
      <alignment horizontal="centerContinuous" vertical="center"/>
    </xf>
    <xf numFmtId="0" fontId="25" fillId="6" borderId="34" xfId="0" applyFont="1" applyFill="1" applyBorder="1" applyAlignment="1">
      <alignment horizontal="centerContinuous" vertical="center"/>
    </xf>
    <xf numFmtId="0" fontId="25" fillId="6" borderId="29" xfId="0" applyFont="1" applyFill="1" applyBorder="1" applyAlignment="1">
      <alignment horizontal="center" vertical="center"/>
    </xf>
    <xf numFmtId="0" fontId="16" fillId="6" borderId="33" xfId="0" applyFont="1" applyFill="1" applyBorder="1" applyAlignment="1">
      <alignment horizontal="center" vertical="center"/>
    </xf>
    <xf numFmtId="0" fontId="16" fillId="6" borderId="28" xfId="0" applyFont="1" applyFill="1" applyBorder="1" applyAlignment="1">
      <alignment horizontal="centerContinuous" vertical="center"/>
    </xf>
    <xf numFmtId="0" fontId="16" fillId="6" borderId="34" xfId="0" applyFont="1" applyFill="1" applyBorder="1" applyAlignment="1">
      <alignment horizontal="centerContinuous" vertical="center"/>
    </xf>
    <xf numFmtId="0" fontId="16" fillId="6" borderId="109" xfId="0" applyFont="1" applyFill="1" applyBorder="1" applyAlignment="1">
      <alignment horizontal="center" vertical="center"/>
    </xf>
    <xf numFmtId="0" fontId="16" fillId="6" borderId="36" xfId="0" applyFont="1" applyFill="1" applyBorder="1" applyAlignment="1">
      <alignment horizontal="center" vertical="center"/>
    </xf>
    <xf numFmtId="0" fontId="16" fillId="6" borderId="38" xfId="0" applyFont="1" applyFill="1" applyBorder="1" applyAlignment="1">
      <alignment horizontal="center" vertical="center"/>
    </xf>
    <xf numFmtId="0" fontId="16" fillId="6" borderId="23" xfId="0" applyFont="1" applyFill="1" applyBorder="1" applyAlignment="1">
      <alignment horizontal="centerContinuous" vertical="center"/>
    </xf>
    <xf numFmtId="176" fontId="25" fillId="6" borderId="75" xfId="0" applyNumberFormat="1" applyFont="1" applyFill="1" applyBorder="1" applyAlignment="1">
      <alignment horizontal="center" vertical="center"/>
    </xf>
    <xf numFmtId="176" fontId="25" fillId="6" borderId="98" xfId="0" applyNumberFormat="1" applyFont="1" applyFill="1" applyBorder="1" applyAlignment="1">
      <alignment horizontal="center" vertical="center"/>
    </xf>
    <xf numFmtId="176" fontId="25" fillId="6" borderId="30" xfId="0" applyNumberFormat="1" applyFont="1" applyFill="1" applyBorder="1" applyAlignment="1">
      <alignment horizontal="center" vertical="center"/>
    </xf>
    <xf numFmtId="176" fontId="16" fillId="6" borderId="10" xfId="0" applyNumberFormat="1" applyFont="1" applyFill="1" applyBorder="1" applyAlignment="1">
      <alignment horizontal="center" vertical="center"/>
    </xf>
    <xf numFmtId="0" fontId="16" fillId="6" borderId="13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23" xfId="0" applyFont="1" applyFill="1" applyBorder="1" applyAlignment="1">
      <alignment horizontal="center" vertical="center"/>
    </xf>
    <xf numFmtId="0" fontId="16" fillId="6" borderId="98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/>
    </xf>
    <xf numFmtId="0" fontId="16" fillId="6" borderId="79" xfId="0" applyFont="1" applyFill="1" applyBorder="1" applyAlignment="1">
      <alignment horizontal="center" vertical="center"/>
    </xf>
    <xf numFmtId="0" fontId="16" fillId="6" borderId="66" xfId="0" applyFont="1" applyFill="1" applyBorder="1" applyAlignment="1">
      <alignment horizontal="center" vertical="center"/>
    </xf>
    <xf numFmtId="0" fontId="16" fillId="6" borderId="39" xfId="0" applyFont="1" applyFill="1" applyBorder="1" applyAlignment="1">
      <alignment horizontal="centerContinuous" vertical="center"/>
    </xf>
    <xf numFmtId="176" fontId="25" fillId="6" borderId="61" xfId="0" applyNumberFormat="1" applyFont="1" applyFill="1" applyBorder="1" applyAlignment="1">
      <alignment horizontal="center" vertical="center"/>
    </xf>
    <xf numFmtId="176" fontId="25" fillId="6" borderId="86" xfId="0" applyNumberFormat="1" applyFont="1" applyFill="1" applyBorder="1" applyAlignment="1">
      <alignment horizontal="center" vertical="center"/>
    </xf>
    <xf numFmtId="176" fontId="25" fillId="6" borderId="12" xfId="0" applyNumberFormat="1" applyFont="1" applyFill="1" applyBorder="1" applyAlignment="1">
      <alignment horizontal="center" vertical="center"/>
    </xf>
    <xf numFmtId="176" fontId="16" fillId="6" borderId="12" xfId="0" applyNumberFormat="1" applyFont="1" applyFill="1" applyBorder="1" applyAlignment="1">
      <alignment horizontal="center" vertical="center"/>
    </xf>
    <xf numFmtId="176" fontId="25" fillId="0" borderId="0" xfId="0" applyNumberFormat="1" applyFont="1" applyAlignment="1">
      <alignment vertical="center"/>
    </xf>
    <xf numFmtId="0" fontId="16" fillId="6" borderId="14" xfId="0" applyFont="1" applyFill="1" applyBorder="1" applyAlignment="1">
      <alignment horizontal="center" vertical="center"/>
    </xf>
    <xf numFmtId="0" fontId="16" fillId="6" borderId="52" xfId="0" applyFont="1" applyFill="1" applyBorder="1" applyAlignment="1">
      <alignment horizontal="center" vertical="center"/>
    </xf>
    <xf numFmtId="0" fontId="16" fillId="6" borderId="19" xfId="0" applyFont="1" applyFill="1" applyBorder="1" applyAlignment="1">
      <alignment horizontal="center" vertical="center"/>
    </xf>
    <xf numFmtId="0" fontId="16" fillId="6" borderId="20" xfId="0" applyFont="1" applyFill="1" applyBorder="1" applyAlignment="1">
      <alignment horizontal="center" vertical="center"/>
    </xf>
    <xf numFmtId="0" fontId="16" fillId="6" borderId="11" xfId="0" applyFont="1" applyFill="1" applyBorder="1" applyAlignment="1">
      <alignment horizontal="center" vertical="center"/>
    </xf>
    <xf numFmtId="0" fontId="16" fillId="6" borderId="39" xfId="0" applyFont="1" applyFill="1" applyBorder="1" applyAlignment="1">
      <alignment horizontal="center" vertical="center"/>
    </xf>
    <xf numFmtId="0" fontId="16" fillId="6" borderId="86" xfId="0" applyFont="1" applyFill="1" applyBorder="1" applyAlignment="1">
      <alignment horizontal="center" vertical="center"/>
    </xf>
    <xf numFmtId="0" fontId="16" fillId="6" borderId="40" xfId="0" applyFont="1" applyFill="1" applyBorder="1" applyAlignment="1">
      <alignment horizontal="center" vertical="center"/>
    </xf>
    <xf numFmtId="0" fontId="16" fillId="6" borderId="61" xfId="0" applyFont="1" applyFill="1" applyBorder="1" applyAlignment="1">
      <alignment horizontal="center" vertical="center"/>
    </xf>
    <xf numFmtId="0" fontId="16" fillId="6" borderId="41" xfId="0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/>
    </xf>
    <xf numFmtId="0" fontId="16" fillId="0" borderId="64" xfId="0" applyFont="1" applyBorder="1"/>
    <xf numFmtId="178" fontId="16" fillId="3" borderId="54" xfId="0" applyNumberFormat="1" applyFont="1" applyFill="1" applyBorder="1" applyAlignment="1">
      <alignment horizontal="center"/>
    </xf>
    <xf numFmtId="178" fontId="16" fillId="0" borderId="93" xfId="0" applyNumberFormat="1" applyFont="1" applyBorder="1" applyAlignment="1">
      <alignment horizontal="center"/>
    </xf>
    <xf numFmtId="0" fontId="16" fillId="0" borderId="57" xfId="0" applyFont="1" applyBorder="1" applyAlignment="1">
      <alignment vertical="center"/>
    </xf>
    <xf numFmtId="11" fontId="16" fillId="0" borderId="54" xfId="0" applyNumberFormat="1" applyFont="1" applyBorder="1" applyAlignment="1">
      <alignment horizontal="center" vertical="center"/>
    </xf>
    <xf numFmtId="11" fontId="16" fillId="0" borderId="48" xfId="0" applyNumberFormat="1" applyFont="1" applyBorder="1" applyAlignment="1">
      <alignment horizontal="center" vertical="center"/>
    </xf>
    <xf numFmtId="11" fontId="16" fillId="6" borderId="48" xfId="0" applyNumberFormat="1" applyFont="1" applyFill="1" applyBorder="1" applyAlignment="1">
      <alignment horizontal="center" vertical="center"/>
    </xf>
    <xf numFmtId="11" fontId="16" fillId="6" borderId="49" xfId="0" applyNumberFormat="1" applyFont="1" applyFill="1" applyBorder="1" applyAlignment="1">
      <alignment horizontal="center" vertical="center"/>
    </xf>
    <xf numFmtId="0" fontId="16" fillId="0" borderId="111" xfId="0" applyFont="1" applyBorder="1"/>
    <xf numFmtId="0" fontId="16" fillId="0" borderId="47" xfId="0" applyFont="1" applyBorder="1" applyAlignment="1">
      <alignment horizontal="center"/>
    </xf>
    <xf numFmtId="11" fontId="16" fillId="0" borderId="54" xfId="0" applyNumberFormat="1" applyFont="1" applyBorder="1" applyAlignment="1">
      <alignment horizontal="center"/>
    </xf>
    <xf numFmtId="11" fontId="16" fillId="0" borderId="48" xfId="0" applyNumberFormat="1" applyFont="1" applyBorder="1" applyAlignment="1">
      <alignment horizontal="center"/>
    </xf>
    <xf numFmtId="11" fontId="16" fillId="0" borderId="64" xfId="0" applyNumberFormat="1" applyFont="1" applyBorder="1" applyAlignment="1">
      <alignment horizontal="center"/>
    </xf>
    <xf numFmtId="0" fontId="16" fillId="0" borderId="49" xfId="0" applyFont="1" applyBorder="1"/>
    <xf numFmtId="0" fontId="16" fillId="2" borderId="23" xfId="0" applyFont="1" applyFill="1" applyBorder="1" applyAlignment="1">
      <alignment vertical="center"/>
    </xf>
    <xf numFmtId="0" fontId="16" fillId="0" borderId="80" xfId="0" applyFont="1" applyBorder="1" applyAlignment="1">
      <alignment vertical="center"/>
    </xf>
    <xf numFmtId="11" fontId="16" fillId="0" borderId="89" xfId="0" applyNumberFormat="1" applyFont="1" applyBorder="1" applyAlignment="1">
      <alignment horizontal="center" vertical="center"/>
    </xf>
    <xf numFmtId="11" fontId="16" fillId="0" borderId="81" xfId="0" applyNumberFormat="1" applyFont="1" applyBorder="1" applyAlignment="1">
      <alignment horizontal="center" vertical="center"/>
    </xf>
    <xf numFmtId="0" fontId="16" fillId="0" borderId="96" xfId="0" applyFont="1" applyBorder="1" applyAlignment="1">
      <alignment horizontal="center" vertical="center"/>
    </xf>
    <xf numFmtId="0" fontId="16" fillId="0" borderId="103" xfId="0" applyFont="1" applyBorder="1"/>
    <xf numFmtId="178" fontId="16" fillId="2" borderId="94" xfId="0" applyNumberFormat="1" applyFont="1" applyFill="1" applyBorder="1" applyAlignment="1">
      <alignment horizontal="center" vertical="top"/>
    </xf>
    <xf numFmtId="0" fontId="16" fillId="0" borderId="59" xfId="0" applyFont="1" applyBorder="1" applyAlignment="1">
      <alignment vertical="center"/>
    </xf>
    <xf numFmtId="11" fontId="16" fillId="0" borderId="52" xfId="0" applyNumberFormat="1" applyFont="1" applyBorder="1" applyAlignment="1">
      <alignment horizontal="center" vertical="center"/>
    </xf>
    <xf numFmtId="11" fontId="16" fillId="0" borderId="19" xfId="0" applyNumberFormat="1" applyFont="1" applyBorder="1" applyAlignment="1">
      <alignment horizontal="center" vertical="center"/>
    </xf>
    <xf numFmtId="0" fontId="16" fillId="0" borderId="112" xfId="0" applyFont="1" applyBorder="1"/>
    <xf numFmtId="0" fontId="16" fillId="0" borderId="67" xfId="0" applyFont="1" applyBorder="1" applyAlignment="1">
      <alignment horizontal="center"/>
    </xf>
    <xf numFmtId="11" fontId="16" fillId="0" borderId="87" xfId="0" applyNumberFormat="1" applyFont="1" applyBorder="1" applyAlignment="1">
      <alignment horizontal="center"/>
    </xf>
    <xf numFmtId="11" fontId="16" fillId="0" borderId="68" xfId="0" applyNumberFormat="1" applyFont="1" applyBorder="1" applyAlignment="1">
      <alignment horizontal="center"/>
    </xf>
    <xf numFmtId="11" fontId="16" fillId="0" borderId="69" xfId="0" applyNumberFormat="1" applyFont="1" applyBorder="1" applyAlignment="1">
      <alignment horizontal="center"/>
    </xf>
    <xf numFmtId="176" fontId="25" fillId="0" borderId="0" xfId="0" applyNumberFormat="1" applyFont="1" applyAlignment="1">
      <alignment horizontal="left" vertical="top"/>
    </xf>
    <xf numFmtId="0" fontId="16" fillId="0" borderId="14" xfId="0" applyFont="1" applyBorder="1" applyAlignment="1">
      <alignment horizontal="center" vertical="center"/>
    </xf>
    <xf numFmtId="11" fontId="16" fillId="0" borderId="86" xfId="0" applyNumberFormat="1" applyFont="1" applyBorder="1" applyAlignment="1">
      <alignment horizontal="center" vertical="center"/>
    </xf>
    <xf numFmtId="11" fontId="16" fillId="0" borderId="40" xfId="0" applyNumberFormat="1" applyFont="1" applyBorder="1" applyAlignment="1">
      <alignment horizontal="center" vertical="center"/>
    </xf>
    <xf numFmtId="0" fontId="16" fillId="0" borderId="40" xfId="0" applyFont="1" applyBorder="1" applyAlignment="1">
      <alignment horizontal="center"/>
    </xf>
    <xf numFmtId="0" fontId="16" fillId="0" borderId="0" xfId="0" applyFont="1" applyAlignment="1">
      <alignment vertical="center"/>
    </xf>
    <xf numFmtId="0" fontId="16" fillId="2" borderId="0" xfId="0" applyFont="1" applyFill="1"/>
    <xf numFmtId="0" fontId="16" fillId="3" borderId="34" xfId="0" applyFont="1" applyFill="1" applyBorder="1" applyAlignment="1">
      <alignment vertical="center"/>
    </xf>
    <xf numFmtId="0" fontId="16" fillId="2" borderId="30" xfId="0" applyFont="1" applyFill="1" applyBorder="1" applyAlignment="1">
      <alignment horizontal="left" vertical="top" wrapText="1"/>
    </xf>
    <xf numFmtId="0" fontId="16" fillId="2" borderId="10" xfId="0" applyFont="1" applyFill="1" applyBorder="1" applyAlignment="1">
      <alignment horizontal="left" vertical="top" wrapText="1"/>
    </xf>
    <xf numFmtId="0" fontId="16" fillId="2" borderId="12" xfId="0" applyFont="1" applyFill="1" applyBorder="1" applyAlignment="1">
      <alignment horizontal="left" vertical="top" wrapText="1"/>
    </xf>
    <xf numFmtId="0" fontId="16" fillId="6" borderId="36" xfId="0" applyFont="1" applyFill="1" applyBorder="1" applyAlignment="1">
      <alignment horizontal="center"/>
    </xf>
    <xf numFmtId="0" fontId="25" fillId="6" borderId="37" xfId="0" applyFont="1" applyFill="1" applyBorder="1" applyAlignment="1">
      <alignment horizontal="center"/>
    </xf>
    <xf numFmtId="0" fontId="25" fillId="6" borderId="29" xfId="0" applyFont="1" applyFill="1" applyBorder="1" applyAlignment="1">
      <alignment horizontal="center"/>
    </xf>
    <xf numFmtId="0" fontId="25" fillId="6" borderId="95" xfId="0" applyFont="1" applyFill="1" applyBorder="1" applyAlignment="1">
      <alignment horizontal="centerContinuous"/>
    </xf>
    <xf numFmtId="0" fontId="25" fillId="6" borderId="43" xfId="0" applyFont="1" applyFill="1" applyBorder="1" applyAlignment="1">
      <alignment horizontal="centerContinuous"/>
    </xf>
    <xf numFmtId="0" fontId="25" fillId="6" borderId="29" xfId="0" applyFont="1" applyFill="1" applyBorder="1" applyAlignment="1">
      <alignment horizontal="centerContinuous"/>
    </xf>
    <xf numFmtId="0" fontId="16" fillId="6" borderId="43" xfId="0" applyFont="1" applyFill="1" applyBorder="1" applyAlignment="1">
      <alignment horizontal="centerContinuous" vertical="center"/>
    </xf>
    <xf numFmtId="0" fontId="16" fillId="6" borderId="29" xfId="0" applyFont="1" applyFill="1" applyBorder="1" applyAlignment="1">
      <alignment horizontal="center" vertical="center"/>
    </xf>
    <xf numFmtId="0" fontId="16" fillId="6" borderId="23" xfId="0" applyFont="1" applyFill="1" applyBorder="1" applyAlignment="1">
      <alignment horizontal="center"/>
    </xf>
    <xf numFmtId="176" fontId="25" fillId="6" borderId="16" xfId="0" applyNumberFormat="1" applyFont="1" applyFill="1" applyBorder="1" applyAlignment="1">
      <alignment horizontal="center" vertical="center"/>
    </xf>
    <xf numFmtId="176" fontId="25" fillId="6" borderId="10" xfId="0" applyNumberFormat="1" applyFont="1" applyFill="1" applyBorder="1" applyAlignment="1">
      <alignment horizontal="center" vertical="center"/>
    </xf>
    <xf numFmtId="176" fontId="25" fillId="6" borderId="24" xfId="0" applyNumberFormat="1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39" xfId="0" applyFont="1" applyFill="1" applyBorder="1" applyAlignment="1">
      <alignment horizontal="center"/>
    </xf>
    <xf numFmtId="176" fontId="25" fillId="6" borderId="40" xfId="0" applyNumberFormat="1" applyFont="1" applyFill="1" applyBorder="1" applyAlignment="1">
      <alignment horizontal="center" vertical="center"/>
    </xf>
    <xf numFmtId="11" fontId="16" fillId="6" borderId="40" xfId="0" applyNumberFormat="1" applyFont="1" applyFill="1" applyBorder="1" applyAlignment="1">
      <alignment horizontal="center" vertical="center" wrapText="1"/>
    </xf>
    <xf numFmtId="0" fontId="16" fillId="6" borderId="12" xfId="0" applyFont="1" applyFill="1" applyBorder="1" applyAlignment="1">
      <alignment horizontal="center" vertical="center"/>
    </xf>
    <xf numFmtId="0" fontId="16" fillId="0" borderId="56" xfId="0" applyFont="1" applyBorder="1"/>
    <xf numFmtId="11" fontId="16" fillId="0" borderId="53" xfId="0" applyNumberFormat="1" applyFont="1" applyBorder="1" applyAlignment="1">
      <alignment horizontal="center" vertical="center"/>
    </xf>
    <xf numFmtId="11" fontId="16" fillId="0" borderId="45" xfId="0" applyNumberFormat="1" applyFont="1" applyBorder="1" applyAlignment="1">
      <alignment horizontal="center" vertical="center"/>
    </xf>
    <xf numFmtId="11" fontId="16" fillId="0" borderId="46" xfId="0" applyNumberFormat="1" applyFont="1" applyBorder="1" applyAlignment="1">
      <alignment horizontal="center" vertical="center"/>
    </xf>
    <xf numFmtId="0" fontId="16" fillId="0" borderId="27" xfId="0" applyFont="1" applyBorder="1"/>
    <xf numFmtId="0" fontId="16" fillId="0" borderId="42" xfId="0" applyFont="1" applyBorder="1" applyAlignment="1">
      <alignment horizontal="center"/>
    </xf>
    <xf numFmtId="11" fontId="16" fillId="0" borderId="43" xfId="0" applyNumberFormat="1" applyFont="1" applyBorder="1" applyAlignment="1">
      <alignment horizontal="center"/>
    </xf>
    <xf numFmtId="0" fontId="16" fillId="0" borderId="34" xfId="0" applyFont="1" applyBorder="1"/>
    <xf numFmtId="0" fontId="16" fillId="0" borderId="57" xfId="0" applyFont="1" applyBorder="1"/>
    <xf numFmtId="11" fontId="16" fillId="0" borderId="78" xfId="0" applyNumberFormat="1" applyFont="1" applyBorder="1" applyAlignment="1">
      <alignment horizontal="center" vertical="center"/>
    </xf>
    <xf numFmtId="11" fontId="16" fillId="0" borderId="71" xfId="0" applyNumberFormat="1" applyFont="1" applyBorder="1" applyAlignment="1">
      <alignment horizontal="center" vertical="center"/>
    </xf>
    <xf numFmtId="11" fontId="16" fillId="0" borderId="74" xfId="0" applyNumberFormat="1" applyFont="1" applyBorder="1" applyAlignment="1">
      <alignment horizontal="center" vertical="center"/>
    </xf>
    <xf numFmtId="0" fontId="16" fillId="0" borderId="105" xfId="0" applyFont="1" applyBorder="1"/>
    <xf numFmtId="0" fontId="16" fillId="0" borderId="21" xfId="0" applyFont="1" applyBorder="1" applyAlignment="1">
      <alignment horizontal="center"/>
    </xf>
    <xf numFmtId="11" fontId="16" fillId="0" borderId="6" xfId="0" applyNumberFormat="1" applyFont="1" applyBorder="1" applyAlignment="1">
      <alignment horizontal="center"/>
    </xf>
    <xf numFmtId="11" fontId="16" fillId="0" borderId="25" xfId="0" applyNumberFormat="1" applyFont="1" applyBorder="1"/>
    <xf numFmtId="11" fontId="16" fillId="0" borderId="49" xfId="0" applyNumberFormat="1" applyFont="1" applyBorder="1" applyAlignment="1">
      <alignment horizontal="center" vertical="center"/>
    </xf>
    <xf numFmtId="0" fontId="16" fillId="0" borderId="88" xfId="0" applyFont="1" applyBorder="1"/>
    <xf numFmtId="0" fontId="16" fillId="0" borderId="17" xfId="0" applyFont="1" applyBorder="1" applyAlignment="1">
      <alignment horizontal="center"/>
    </xf>
    <xf numFmtId="11" fontId="16" fillId="0" borderId="1" xfId="0" applyNumberFormat="1" applyFont="1" applyBorder="1" applyAlignment="1">
      <alignment horizontal="center"/>
    </xf>
    <xf numFmtId="11" fontId="16" fillId="0" borderId="84" xfId="0" applyNumberFormat="1" applyFont="1" applyBorder="1" applyAlignment="1">
      <alignment horizontal="center" vertical="center"/>
    </xf>
    <xf numFmtId="0" fontId="16" fillId="0" borderId="31" xfId="0" applyFont="1" applyBorder="1"/>
    <xf numFmtId="0" fontId="16" fillId="6" borderId="16" xfId="0" applyFont="1" applyFill="1" applyBorder="1" applyAlignment="1">
      <alignment horizontal="center" vertical="center"/>
    </xf>
    <xf numFmtId="176" fontId="16" fillId="6" borderId="71" xfId="0" applyNumberFormat="1" applyFont="1" applyFill="1" applyBorder="1" applyAlignment="1">
      <alignment horizontal="center" vertical="top"/>
    </xf>
    <xf numFmtId="176" fontId="16" fillId="6" borderId="78" xfId="0" applyNumberFormat="1" applyFont="1" applyFill="1" applyBorder="1" applyAlignment="1">
      <alignment horizontal="left" vertical="top"/>
    </xf>
    <xf numFmtId="0" fontId="16" fillId="0" borderId="108" xfId="0" applyFont="1" applyBorder="1" applyAlignment="1">
      <alignment vertical="center"/>
    </xf>
    <xf numFmtId="11" fontId="16" fillId="0" borderId="5" xfId="0" applyNumberFormat="1" applyFont="1" applyBorder="1" applyAlignment="1">
      <alignment horizontal="center" vertical="center"/>
    </xf>
    <xf numFmtId="11" fontId="16" fillId="0" borderId="1" xfId="0" applyNumberFormat="1" applyFont="1" applyBorder="1" applyAlignment="1">
      <alignment horizontal="center" vertical="center"/>
    </xf>
    <xf numFmtId="11" fontId="16" fillId="0" borderId="18" xfId="0" applyNumberFormat="1" applyFont="1" applyBorder="1" applyAlignment="1">
      <alignment horizontal="center" vertical="center"/>
    </xf>
    <xf numFmtId="0" fontId="16" fillId="0" borderId="107" xfId="0" applyFont="1" applyBorder="1"/>
    <xf numFmtId="0" fontId="16" fillId="0" borderId="26" xfId="0" applyFont="1" applyBorder="1" applyAlignment="1">
      <alignment horizontal="center"/>
    </xf>
    <xf numFmtId="11" fontId="16" fillId="0" borderId="19" xfId="0" applyNumberFormat="1" applyFont="1" applyBorder="1" applyAlignment="1">
      <alignment horizontal="center"/>
    </xf>
    <xf numFmtId="11" fontId="16" fillId="0" borderId="121" xfId="0" applyNumberFormat="1" applyFont="1" applyBorder="1"/>
    <xf numFmtId="0" fontId="16" fillId="6" borderId="54" xfId="0" applyFont="1" applyFill="1" applyBorder="1"/>
    <xf numFmtId="176" fontId="16" fillId="6" borderId="48" xfId="0" applyNumberFormat="1" applyFont="1" applyFill="1" applyBorder="1" applyAlignment="1">
      <alignment horizontal="center" vertical="top"/>
    </xf>
    <xf numFmtId="0" fontId="16" fillId="6" borderId="48" xfId="0" applyFont="1" applyFill="1" applyBorder="1"/>
    <xf numFmtId="0" fontId="16" fillId="0" borderId="59" xfId="0" applyFont="1" applyBorder="1" applyAlignment="1">
      <alignment horizontal="center" vertical="center"/>
    </xf>
    <xf numFmtId="11" fontId="16" fillId="0" borderId="20" xfId="0" applyNumberFormat="1" applyFont="1" applyBorder="1" applyAlignment="1">
      <alignment horizontal="center" vertical="center"/>
    </xf>
    <xf numFmtId="0" fontId="16" fillId="6" borderId="55" xfId="0" applyFont="1" applyFill="1" applyBorder="1"/>
    <xf numFmtId="176" fontId="16" fillId="6" borderId="50" xfId="0" applyNumberFormat="1" applyFont="1" applyFill="1" applyBorder="1" applyAlignment="1">
      <alignment horizontal="center" vertical="top"/>
    </xf>
    <xf numFmtId="0" fontId="16" fillId="6" borderId="50" xfId="0" applyFont="1" applyFill="1" applyBorder="1"/>
    <xf numFmtId="0" fontId="16" fillId="6" borderId="40" xfId="0" applyFont="1" applyFill="1" applyBorder="1" applyAlignment="1">
      <alignment horizontal="center" vertical="center" wrapText="1"/>
    </xf>
    <xf numFmtId="0" fontId="16" fillId="2" borderId="36" xfId="0" applyFont="1" applyFill="1" applyBorder="1" applyAlignment="1">
      <alignment vertical="center"/>
    </xf>
    <xf numFmtId="11" fontId="16" fillId="0" borderId="41" xfId="0" applyNumberFormat="1" applyFont="1" applyBorder="1" applyAlignment="1">
      <alignment horizontal="center" vertical="center"/>
    </xf>
    <xf numFmtId="0" fontId="16" fillId="6" borderId="16" xfId="0" applyFont="1" applyFill="1" applyBorder="1" applyAlignment="1">
      <alignment vertical="center"/>
    </xf>
    <xf numFmtId="0" fontId="16" fillId="6" borderId="6" xfId="0" applyFont="1" applyFill="1" applyBorder="1" applyAlignment="1">
      <alignment vertical="center"/>
    </xf>
    <xf numFmtId="0" fontId="16" fillId="0" borderId="72" xfId="0" applyFont="1" applyBorder="1"/>
    <xf numFmtId="178" fontId="16" fillId="3" borderId="78" xfId="0" applyNumberFormat="1" applyFont="1" applyFill="1" applyBorder="1" applyAlignment="1">
      <alignment horizontal="center"/>
    </xf>
    <xf numFmtId="178" fontId="19" fillId="4" borderId="74" xfId="0" applyNumberFormat="1" applyFont="1" applyFill="1" applyBorder="1" applyAlignment="1">
      <alignment horizontal="center"/>
    </xf>
    <xf numFmtId="11" fontId="25" fillId="0" borderId="53" xfId="0" applyNumberFormat="1" applyFont="1" applyBorder="1" applyAlignment="1">
      <alignment horizontal="center" vertical="center"/>
    </xf>
    <xf numFmtId="11" fontId="25" fillId="0" borderId="45" xfId="0" applyNumberFormat="1" applyFont="1" applyBorder="1" applyAlignment="1">
      <alignment horizontal="center" vertical="center"/>
    </xf>
    <xf numFmtId="0" fontId="16" fillId="0" borderId="110" xfId="0" applyFont="1" applyBorder="1"/>
    <xf numFmtId="0" fontId="16" fillId="0" borderId="44" xfId="0" applyFont="1" applyBorder="1" applyAlignment="1">
      <alignment horizontal="center"/>
    </xf>
    <xf numFmtId="11" fontId="16" fillId="0" borderId="53" xfId="0" applyNumberFormat="1" applyFont="1" applyBorder="1" applyAlignment="1">
      <alignment horizontal="center"/>
    </xf>
    <xf numFmtId="11" fontId="16" fillId="0" borderId="45" xfId="0" applyNumberFormat="1" applyFont="1" applyBorder="1" applyAlignment="1">
      <alignment horizontal="center"/>
    </xf>
    <xf numFmtId="11" fontId="16" fillId="0" borderId="63" xfId="0" applyNumberFormat="1" applyFont="1" applyBorder="1" applyAlignment="1">
      <alignment horizontal="center"/>
    </xf>
    <xf numFmtId="0" fontId="16" fillId="0" borderId="46" xfId="0" applyFont="1" applyBorder="1"/>
    <xf numFmtId="178" fontId="19" fillId="4" borderId="49" xfId="0" applyNumberFormat="1" applyFont="1" applyFill="1" applyBorder="1" applyAlignment="1">
      <alignment horizontal="center"/>
    </xf>
    <xf numFmtId="178" fontId="16" fillId="4" borderId="49" xfId="0" applyNumberFormat="1" applyFont="1" applyFill="1" applyBorder="1" applyAlignment="1">
      <alignment horizontal="center"/>
    </xf>
    <xf numFmtId="178" fontId="16" fillId="3" borderId="24" xfId="0" applyNumberFormat="1" applyFont="1" applyFill="1" applyBorder="1" applyAlignment="1">
      <alignment horizontal="center"/>
    </xf>
    <xf numFmtId="178" fontId="19" fillId="4" borderId="66" xfId="0" applyNumberFormat="1" applyFont="1" applyFill="1" applyBorder="1" applyAlignment="1">
      <alignment horizontal="center"/>
    </xf>
    <xf numFmtId="178" fontId="16" fillId="0" borderId="10" xfId="0" applyNumberFormat="1" applyFont="1" applyBorder="1" applyAlignment="1">
      <alignment horizontal="center"/>
    </xf>
    <xf numFmtId="178" fontId="16" fillId="2" borderId="97" xfId="0" applyNumberFormat="1" applyFont="1" applyFill="1" applyBorder="1" applyAlignment="1">
      <alignment horizontal="center" vertical="top"/>
    </xf>
    <xf numFmtId="178" fontId="16" fillId="7" borderId="8" xfId="0" applyNumberFormat="1" applyFont="1" applyFill="1" applyBorder="1" applyAlignment="1">
      <alignment horizontal="center"/>
    </xf>
    <xf numFmtId="11" fontId="16" fillId="0" borderId="49" xfId="0" applyNumberFormat="1" applyFont="1" applyBorder="1"/>
    <xf numFmtId="0" fontId="16" fillId="6" borderId="16" xfId="0" applyFont="1" applyFill="1" applyBorder="1" applyAlignment="1">
      <alignment horizontal="centerContinuous" vertical="center"/>
    </xf>
    <xf numFmtId="0" fontId="16" fillId="6" borderId="72" xfId="0" applyFont="1" applyFill="1" applyBorder="1"/>
    <xf numFmtId="176" fontId="16" fillId="6" borderId="74" xfId="0" applyNumberFormat="1" applyFont="1" applyFill="1" applyBorder="1" applyAlignment="1">
      <alignment horizontal="left" vertical="top"/>
    </xf>
    <xf numFmtId="11" fontId="16" fillId="0" borderId="70" xfId="0" applyNumberFormat="1" applyFont="1" applyBorder="1"/>
    <xf numFmtId="0" fontId="16" fillId="6" borderId="64" xfId="0" applyFont="1" applyFill="1" applyBorder="1"/>
    <xf numFmtId="0" fontId="16" fillId="6" borderId="49" xfId="0" applyFont="1" applyFill="1" applyBorder="1"/>
    <xf numFmtId="0" fontId="16" fillId="6" borderId="6" xfId="0" applyFont="1" applyFill="1" applyBorder="1" applyAlignment="1">
      <alignment horizontal="centerContinuous" vertical="center"/>
    </xf>
    <xf numFmtId="0" fontId="16" fillId="6" borderId="65" xfId="0" applyFont="1" applyFill="1" applyBorder="1"/>
    <xf numFmtId="0" fontId="16" fillId="6" borderId="51" xfId="0" applyFont="1" applyFill="1" applyBorder="1"/>
    <xf numFmtId="0" fontId="19" fillId="2" borderId="11" xfId="0" applyFont="1" applyFill="1" applyBorder="1" applyAlignment="1">
      <alignment horizontal="left" vertical="top"/>
    </xf>
    <xf numFmtId="0" fontId="25" fillId="6" borderId="95" xfId="0" applyFont="1" applyFill="1" applyBorder="1" applyAlignment="1">
      <alignment horizontal="centerContinuous" vertical="center"/>
    </xf>
    <xf numFmtId="0" fontId="16" fillId="0" borderId="73" xfId="0" applyFont="1" applyBorder="1" applyAlignment="1">
      <alignment horizontal="center"/>
    </xf>
    <xf numFmtId="178" fontId="19" fillId="3" borderId="78" xfId="0" applyNumberFormat="1" applyFont="1" applyFill="1" applyBorder="1" applyAlignment="1">
      <alignment horizontal="center"/>
    </xf>
    <xf numFmtId="0" fontId="16" fillId="0" borderId="56" xfId="0" applyFont="1" applyBorder="1" applyAlignment="1">
      <alignment vertical="center"/>
    </xf>
    <xf numFmtId="178" fontId="19" fillId="3" borderId="54" xfId="0" applyNumberFormat="1" applyFont="1" applyFill="1" applyBorder="1" applyAlignment="1">
      <alignment horizontal="center"/>
    </xf>
    <xf numFmtId="0" fontId="16" fillId="0" borderId="77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11" fontId="16" fillId="0" borderId="24" xfId="0" applyNumberFormat="1" applyFont="1" applyBorder="1" applyAlignment="1">
      <alignment horizontal="center" vertical="center"/>
    </xf>
    <xf numFmtId="11" fontId="16" fillId="0" borderId="16" xfId="0" applyNumberFormat="1" applyFont="1" applyBorder="1" applyAlignment="1">
      <alignment horizontal="center" vertical="center"/>
    </xf>
    <xf numFmtId="11" fontId="16" fillId="0" borderId="66" xfId="0" applyNumberFormat="1" applyFont="1" applyBorder="1" applyAlignment="1">
      <alignment horizontal="center" vertical="center"/>
    </xf>
    <xf numFmtId="0" fontId="16" fillId="6" borderId="106" xfId="0" applyFont="1" applyFill="1" applyBorder="1"/>
    <xf numFmtId="0" fontId="16" fillId="6" borderId="97" xfId="0" applyFont="1" applyFill="1" applyBorder="1"/>
    <xf numFmtId="0" fontId="16" fillId="0" borderId="107" xfId="0" applyFont="1" applyBorder="1" applyAlignment="1">
      <alignment vertical="center"/>
    </xf>
    <xf numFmtId="0" fontId="16" fillId="6" borderId="27" xfId="0" applyFont="1" applyFill="1" applyBorder="1" applyAlignment="1">
      <alignment horizontal="centerContinuous" vertical="center"/>
    </xf>
    <xf numFmtId="0" fontId="16" fillId="6" borderId="95" xfId="0" applyFont="1" applyFill="1" applyBorder="1" applyAlignment="1">
      <alignment horizontal="centerContinuous" vertical="center"/>
    </xf>
    <xf numFmtId="0" fontId="16" fillId="6" borderId="22" xfId="0" applyFont="1" applyFill="1" applyBorder="1" applyAlignment="1">
      <alignment horizontal="center" vertical="center"/>
    </xf>
    <xf numFmtId="0" fontId="16" fillId="0" borderId="63" xfId="0" applyFont="1" applyBorder="1"/>
    <xf numFmtId="0" fontId="16" fillId="0" borderId="56" xfId="0" applyFont="1" applyBorder="1" applyAlignment="1">
      <alignment horizontal="center"/>
    </xf>
    <xf numFmtId="11" fontId="16" fillId="0" borderId="44" xfId="0" applyNumberFormat="1" applyFont="1" applyBorder="1" applyAlignment="1">
      <alignment horizontal="center"/>
    </xf>
    <xf numFmtId="0" fontId="16" fillId="0" borderId="57" xfId="0" applyFont="1" applyBorder="1" applyAlignment="1">
      <alignment horizontal="center"/>
    </xf>
    <xf numFmtId="11" fontId="16" fillId="0" borderId="47" xfId="0" applyNumberFormat="1" applyFont="1" applyBorder="1" applyAlignment="1">
      <alignment horizontal="center"/>
    </xf>
    <xf numFmtId="0" fontId="16" fillId="0" borderId="123" xfId="0" applyFont="1" applyBorder="1"/>
    <xf numFmtId="0" fontId="16" fillId="0" borderId="80" xfId="0" applyFont="1" applyBorder="1" applyAlignment="1">
      <alignment horizontal="center"/>
    </xf>
    <xf numFmtId="11" fontId="16" fillId="0" borderId="83" xfId="0" applyNumberFormat="1" applyFont="1" applyBorder="1" applyAlignment="1">
      <alignment horizontal="center"/>
    </xf>
    <xf numFmtId="11" fontId="16" fillId="0" borderId="81" xfId="0" applyNumberFormat="1" applyFont="1" applyBorder="1" applyAlignment="1">
      <alignment horizontal="center"/>
    </xf>
    <xf numFmtId="11" fontId="16" fillId="0" borderId="84" xfId="0" applyNumberFormat="1" applyFont="1" applyBorder="1"/>
    <xf numFmtId="0" fontId="16" fillId="0" borderId="124" xfId="0" applyFont="1" applyBorder="1" applyAlignment="1">
      <alignment horizontal="center"/>
    </xf>
    <xf numFmtId="11" fontId="16" fillId="0" borderId="67" xfId="0" applyNumberFormat="1" applyFont="1" applyBorder="1" applyAlignment="1">
      <alignment horizontal="center"/>
    </xf>
    <xf numFmtId="0" fontId="16" fillId="0" borderId="102" xfId="0" applyFont="1" applyBorder="1"/>
    <xf numFmtId="11" fontId="16" fillId="0" borderId="93" xfId="0" applyNumberFormat="1" applyFont="1" applyBorder="1"/>
    <xf numFmtId="0" fontId="16" fillId="2" borderId="39" xfId="0" applyFont="1" applyFill="1" applyBorder="1" applyAlignment="1">
      <alignment vertical="center"/>
    </xf>
    <xf numFmtId="11" fontId="16" fillId="0" borderId="101" xfId="0" applyNumberFormat="1" applyFont="1" applyBorder="1"/>
    <xf numFmtId="0" fontId="25" fillId="6" borderId="35" xfId="0" applyFont="1" applyFill="1" applyBorder="1" applyAlignment="1">
      <alignment horizontal="centerContinuous"/>
    </xf>
    <xf numFmtId="176" fontId="25" fillId="6" borderId="66" xfId="0" applyNumberFormat="1" applyFont="1" applyFill="1" applyBorder="1" applyAlignment="1">
      <alignment horizontal="center" vertical="center"/>
    </xf>
    <xf numFmtId="176" fontId="25" fillId="6" borderId="41" xfId="0" applyNumberFormat="1" applyFont="1" applyFill="1" applyBorder="1" applyAlignment="1">
      <alignment horizontal="center" vertical="center"/>
    </xf>
    <xf numFmtId="0" fontId="16" fillId="6" borderId="24" xfId="0" applyFont="1" applyFill="1" applyBorder="1" applyAlignment="1">
      <alignment horizontal="center" vertical="center"/>
    </xf>
    <xf numFmtId="0" fontId="16" fillId="6" borderId="75" xfId="0" applyFont="1" applyFill="1" applyBorder="1" applyAlignment="1">
      <alignment horizontal="center" vertical="center"/>
    </xf>
    <xf numFmtId="11" fontId="16" fillId="6" borderId="45" xfId="0" applyNumberFormat="1" applyFont="1" applyFill="1" applyBorder="1" applyAlignment="1">
      <alignment horizontal="center" vertical="center"/>
    </xf>
    <xf numFmtId="11" fontId="16" fillId="6" borderId="46" xfId="0" applyNumberFormat="1" applyFont="1" applyFill="1" applyBorder="1" applyAlignment="1">
      <alignment horizontal="center" vertical="center"/>
    </xf>
    <xf numFmtId="11" fontId="16" fillId="0" borderId="113" xfId="0" applyNumberFormat="1" applyFont="1" applyBorder="1" applyAlignment="1">
      <alignment horizontal="center"/>
    </xf>
    <xf numFmtId="0" fontId="16" fillId="2" borderId="57" xfId="0" applyFont="1" applyFill="1" applyBorder="1"/>
    <xf numFmtId="0" fontId="16" fillId="0" borderId="111" xfId="0" applyFont="1" applyBorder="1" applyAlignment="1">
      <alignment vertical="center"/>
    </xf>
    <xf numFmtId="0" fontId="16" fillId="0" borderId="111" xfId="0" applyFont="1" applyBorder="1" applyAlignment="1">
      <alignment horizontal="center"/>
    </xf>
    <xf numFmtId="0" fontId="16" fillId="0" borderId="93" xfId="0" applyFont="1" applyBorder="1"/>
    <xf numFmtId="11" fontId="16" fillId="6" borderId="54" xfId="0" applyNumberFormat="1" applyFont="1" applyFill="1" applyBorder="1" applyAlignment="1">
      <alignment horizontal="center" vertical="center"/>
    </xf>
    <xf numFmtId="0" fontId="16" fillId="0" borderId="90" xfId="0" applyFont="1" applyBorder="1" applyAlignment="1">
      <alignment vertical="center"/>
    </xf>
    <xf numFmtId="0" fontId="16" fillId="0" borderId="90" xfId="0" applyFont="1" applyBorder="1"/>
    <xf numFmtId="176" fontId="16" fillId="0" borderId="90" xfId="0" applyNumberFormat="1" applyFont="1" applyBorder="1" applyAlignment="1">
      <alignment horizontal="center" vertical="top"/>
    </xf>
    <xf numFmtId="0" fontId="16" fillId="0" borderId="125" xfId="0" applyFont="1" applyBorder="1" applyAlignment="1">
      <alignment vertical="center"/>
    </xf>
    <xf numFmtId="11" fontId="16" fillId="0" borderId="98" xfId="0" applyNumberFormat="1" applyFont="1" applyBorder="1" applyAlignment="1">
      <alignment horizontal="center" vertical="center"/>
    </xf>
    <xf numFmtId="11" fontId="16" fillId="0" borderId="3" xfId="0" applyNumberFormat="1" applyFont="1" applyBorder="1" applyAlignment="1">
      <alignment horizontal="center" vertical="center"/>
    </xf>
    <xf numFmtId="11" fontId="16" fillId="6" borderId="3" xfId="0" applyNumberFormat="1" applyFont="1" applyFill="1" applyBorder="1" applyAlignment="1">
      <alignment horizontal="center" vertical="center"/>
    </xf>
    <xf numFmtId="11" fontId="16" fillId="6" borderId="76" xfId="0" applyNumberFormat="1" applyFont="1" applyFill="1" applyBorder="1" applyAlignment="1">
      <alignment horizontal="center" vertical="center"/>
    </xf>
    <xf numFmtId="0" fontId="16" fillId="0" borderId="90" xfId="0" applyFont="1" applyBorder="1" applyAlignment="1">
      <alignment vertical="center" wrapText="1"/>
    </xf>
    <xf numFmtId="0" fontId="16" fillId="0" borderId="90" xfId="0" applyFont="1" applyBorder="1" applyAlignment="1">
      <alignment wrapText="1"/>
    </xf>
    <xf numFmtId="176" fontId="16" fillId="0" borderId="0" xfId="0" applyNumberFormat="1" applyFont="1" applyAlignment="1">
      <alignment horizontal="center" vertical="top"/>
    </xf>
    <xf numFmtId="0" fontId="16" fillId="0" borderId="8" xfId="0" applyFont="1" applyBorder="1" applyAlignment="1">
      <alignment horizontal="center" vertical="center"/>
    </xf>
    <xf numFmtId="11" fontId="16" fillId="0" borderId="94" xfId="0" applyNumberFormat="1" applyFont="1" applyBorder="1" applyAlignment="1">
      <alignment horizontal="center" vertical="center"/>
    </xf>
    <xf numFmtId="11" fontId="16" fillId="0" borderId="91" xfId="0" applyNumberFormat="1" applyFont="1" applyBorder="1" applyAlignment="1">
      <alignment horizontal="center" vertical="center"/>
    </xf>
    <xf numFmtId="11" fontId="16" fillId="6" borderId="91" xfId="0" applyNumberFormat="1" applyFont="1" applyFill="1" applyBorder="1" applyAlignment="1">
      <alignment horizontal="center" vertical="center"/>
    </xf>
    <xf numFmtId="11" fontId="16" fillId="6" borderId="97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wrapText="1"/>
    </xf>
    <xf numFmtId="0" fontId="16" fillId="0" borderId="0" xfId="0" applyFont="1" applyAlignment="1">
      <alignment horizontal="center" vertical="center"/>
    </xf>
    <xf numFmtId="11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11" fontId="16" fillId="0" borderId="97" xfId="0" applyNumberFormat="1" applyFont="1" applyBorder="1" applyAlignment="1">
      <alignment horizontal="center" vertical="center"/>
    </xf>
    <xf numFmtId="0" fontId="16" fillId="0" borderId="119" xfId="0" applyFont="1" applyBorder="1"/>
    <xf numFmtId="0" fontId="16" fillId="0" borderId="118" xfId="0" applyFont="1" applyBorder="1"/>
    <xf numFmtId="0" fontId="16" fillId="0" borderId="92" xfId="0" applyFont="1" applyBorder="1"/>
    <xf numFmtId="0" fontId="16" fillId="0" borderId="104" xfId="0" applyFont="1" applyBorder="1"/>
    <xf numFmtId="176" fontId="25" fillId="0" borderId="46" xfId="0" applyNumberFormat="1" applyFont="1" applyBorder="1" applyAlignment="1">
      <alignment horizontal="center" vertical="top"/>
    </xf>
    <xf numFmtId="176" fontId="25" fillId="0" borderId="49" xfId="0" applyNumberFormat="1" applyFont="1" applyBorder="1" applyAlignment="1">
      <alignment horizontal="center" vertical="top"/>
    </xf>
    <xf numFmtId="176" fontId="25" fillId="0" borderId="97" xfId="0" applyNumberFormat="1" applyFont="1" applyBorder="1" applyAlignment="1">
      <alignment horizontal="center" vertical="top"/>
    </xf>
    <xf numFmtId="0" fontId="16" fillId="0" borderId="58" xfId="0" applyFont="1" applyBorder="1" applyAlignment="1">
      <alignment vertical="center"/>
    </xf>
    <xf numFmtId="11" fontId="16" fillId="0" borderId="50" xfId="0" applyNumberFormat="1" applyFont="1" applyBorder="1" applyAlignment="1">
      <alignment horizontal="center" vertical="center"/>
    </xf>
    <xf numFmtId="11" fontId="16" fillId="0" borderId="86" xfId="0" applyNumberFormat="1" applyFont="1" applyBorder="1" applyAlignment="1">
      <alignment horizontal="center"/>
    </xf>
    <xf numFmtId="11" fontId="16" fillId="0" borderId="12" xfId="0" applyNumberFormat="1" applyFont="1" applyBorder="1" applyAlignment="1">
      <alignment horizontal="center"/>
    </xf>
    <xf numFmtId="11" fontId="16" fillId="0" borderId="40" xfId="0" applyNumberFormat="1" applyFont="1" applyBorder="1" applyAlignment="1">
      <alignment horizontal="center"/>
    </xf>
    <xf numFmtId="11" fontId="16" fillId="0" borderId="41" xfId="0" applyNumberFormat="1" applyFont="1" applyBorder="1" applyAlignment="1">
      <alignment horizontal="center"/>
    </xf>
    <xf numFmtId="11" fontId="16" fillId="0" borderId="97" xfId="0" applyNumberFormat="1" applyFont="1" applyBorder="1" applyAlignment="1">
      <alignment horizontal="center"/>
    </xf>
    <xf numFmtId="0" fontId="16" fillId="0" borderId="123" xfId="0" applyFont="1" applyBorder="1" applyAlignment="1">
      <alignment vertical="center"/>
    </xf>
    <xf numFmtId="0" fontId="16" fillId="0" borderId="119" xfId="0" applyFont="1" applyBorder="1" applyAlignment="1">
      <alignment vertical="center"/>
    </xf>
    <xf numFmtId="0" fontId="16" fillId="0" borderId="32" xfId="0" applyFont="1" applyBorder="1" applyAlignment="1">
      <alignment wrapText="1"/>
    </xf>
    <xf numFmtId="0" fontId="16" fillId="6" borderId="94" xfId="0" applyFont="1" applyFill="1" applyBorder="1"/>
    <xf numFmtId="0" fontId="16" fillId="0" borderId="118" xfId="0" applyFont="1" applyBorder="1" applyAlignment="1">
      <alignment wrapText="1"/>
    </xf>
    <xf numFmtId="0" fontId="16" fillId="6" borderId="15" xfId="0" applyFont="1" applyFill="1" applyBorder="1"/>
    <xf numFmtId="0" fontId="16" fillId="0" borderId="121" xfId="0" applyFont="1" applyBorder="1"/>
    <xf numFmtId="0" fontId="16" fillId="0" borderId="122" xfId="0" applyFont="1" applyBorder="1" applyAlignment="1">
      <alignment wrapText="1"/>
    </xf>
    <xf numFmtId="176" fontId="25" fillId="0" borderId="0" xfId="0" applyNumberFormat="1" applyFont="1" applyAlignment="1">
      <alignment horizontal="center" vertical="top"/>
    </xf>
    <xf numFmtId="178" fontId="16" fillId="0" borderId="0" xfId="0" applyNumberFormat="1" applyFont="1" applyAlignment="1">
      <alignment horizontal="center"/>
    </xf>
    <xf numFmtId="0" fontId="16" fillId="0" borderId="122" xfId="0" applyFont="1" applyBorder="1" applyAlignment="1">
      <alignment vertical="center" wrapText="1"/>
    </xf>
    <xf numFmtId="0" fontId="25" fillId="0" borderId="0" xfId="0" applyFont="1" applyAlignment="1">
      <alignment horizontal="left" vertical="top"/>
    </xf>
    <xf numFmtId="11" fontId="16" fillId="0" borderId="78" xfId="0" applyNumberFormat="1" applyFont="1" applyBorder="1" applyAlignment="1">
      <alignment horizontal="center"/>
    </xf>
    <xf numFmtId="11" fontId="16" fillId="0" borderId="0" xfId="0" applyNumberFormat="1" applyFont="1"/>
    <xf numFmtId="11" fontId="16" fillId="0" borderId="74" xfId="0" applyNumberFormat="1" applyFont="1" applyBorder="1" applyAlignment="1">
      <alignment horizontal="center"/>
    </xf>
    <xf numFmtId="11" fontId="16" fillId="0" borderId="49" xfId="0" applyNumberFormat="1" applyFont="1" applyBorder="1" applyAlignment="1">
      <alignment horizontal="center"/>
    </xf>
    <xf numFmtId="11" fontId="16" fillId="0" borderId="70" xfId="0" applyNumberFormat="1" applyFont="1" applyBorder="1" applyAlignment="1">
      <alignment horizontal="center"/>
    </xf>
    <xf numFmtId="0" fontId="16" fillId="6" borderId="12" xfId="0" applyFont="1" applyFill="1" applyBorder="1" applyAlignment="1">
      <alignment vertical="center"/>
    </xf>
    <xf numFmtId="0" fontId="16" fillId="6" borderId="37" xfId="0" applyFont="1" applyFill="1" applyBorder="1" applyAlignment="1">
      <alignment horizontal="center" vertical="center"/>
    </xf>
    <xf numFmtId="0" fontId="16" fillId="6" borderId="24" xfId="0" applyFont="1" applyFill="1" applyBorder="1" applyAlignment="1">
      <alignment horizontal="center"/>
    </xf>
    <xf numFmtId="0" fontId="16" fillId="6" borderId="28" xfId="0" applyFont="1" applyFill="1" applyBorder="1" applyAlignment="1">
      <alignment horizontal="centerContinuous"/>
    </xf>
    <xf numFmtId="0" fontId="16" fillId="6" borderId="34" xfId="0" applyFont="1" applyFill="1" applyBorder="1" applyAlignment="1">
      <alignment horizontal="centerContinuous"/>
    </xf>
    <xf numFmtId="0" fontId="16" fillId="6" borderId="10" xfId="0" applyFont="1" applyFill="1" applyBorder="1" applyAlignment="1">
      <alignment horizontal="center"/>
    </xf>
    <xf numFmtId="0" fontId="16" fillId="6" borderId="39" xfId="0" applyFont="1" applyFill="1" applyBorder="1"/>
    <xf numFmtId="0" fontId="16" fillId="6" borderId="86" xfId="0" applyFont="1" applyFill="1" applyBorder="1" applyAlignment="1">
      <alignment horizontal="center"/>
    </xf>
    <xf numFmtId="0" fontId="16" fillId="6" borderId="12" xfId="0" applyFont="1" applyFill="1" applyBorder="1" applyAlignment="1">
      <alignment horizontal="center"/>
    </xf>
    <xf numFmtId="0" fontId="16" fillId="6" borderId="3" xfId="0" applyFont="1" applyFill="1" applyBorder="1" applyAlignment="1">
      <alignment horizontal="center"/>
    </xf>
    <xf numFmtId="0" fontId="16" fillId="6" borderId="40" xfId="0" applyFont="1" applyFill="1" applyBorder="1" applyAlignment="1">
      <alignment horizontal="center"/>
    </xf>
    <xf numFmtId="0" fontId="16" fillId="6" borderId="98" xfId="0" applyFont="1" applyFill="1" applyBorder="1" applyAlignment="1">
      <alignment horizontal="center"/>
    </xf>
    <xf numFmtId="0" fontId="16" fillId="0" borderId="0" xfId="0" applyFont="1" applyAlignment="1">
      <alignment horizontal="centerContinuous"/>
    </xf>
    <xf numFmtId="178" fontId="25" fillId="0" borderId="0" xfId="0" applyNumberFormat="1" applyFont="1" applyAlignment="1">
      <alignment horizontal="center"/>
    </xf>
    <xf numFmtId="0" fontId="16" fillId="6" borderId="29" xfId="0" applyFont="1" applyFill="1" applyBorder="1" applyAlignment="1">
      <alignment horizontal="center"/>
    </xf>
    <xf numFmtId="0" fontId="16" fillId="6" borderId="95" xfId="0" applyFont="1" applyFill="1" applyBorder="1" applyAlignment="1">
      <alignment horizontal="centerContinuous"/>
    </xf>
    <xf numFmtId="0" fontId="16" fillId="0" borderId="83" xfId="0" applyFont="1" applyBorder="1" applyAlignment="1">
      <alignment horizontal="center"/>
    </xf>
    <xf numFmtId="0" fontId="16" fillId="0" borderId="0" xfId="0" applyFont="1" applyAlignment="1">
      <alignment vertical="top" wrapText="1"/>
    </xf>
    <xf numFmtId="0" fontId="16" fillId="6" borderId="7" xfId="0" applyFont="1" applyFill="1" applyBorder="1" applyAlignment="1">
      <alignment horizontal="centerContinuous" vertical="center"/>
    </xf>
    <xf numFmtId="0" fontId="16" fillId="6" borderId="5" xfId="0" applyFont="1" applyFill="1" applyBorder="1" applyAlignment="1">
      <alignment horizontal="centerContinuous" vertical="center"/>
    </xf>
    <xf numFmtId="176" fontId="16" fillId="6" borderId="4" xfId="0" applyNumberFormat="1" applyFont="1" applyFill="1" applyBorder="1" applyAlignment="1">
      <alignment horizontal="centerContinuous" vertical="center"/>
    </xf>
    <xf numFmtId="0" fontId="16" fillId="6" borderId="25" xfId="0" applyFont="1" applyFill="1" applyBorder="1" applyAlignment="1">
      <alignment horizontal="centerContinuous" vertical="center"/>
    </xf>
    <xf numFmtId="182" fontId="16" fillId="0" borderId="54" xfId="0" applyNumberFormat="1" applyFont="1" applyBorder="1" applyAlignment="1">
      <alignment horizontal="center" vertical="center"/>
    </xf>
    <xf numFmtId="182" fontId="16" fillId="0" borderId="48" xfId="0" applyNumberFormat="1" applyFont="1" applyBorder="1" applyAlignment="1">
      <alignment horizontal="center" vertical="center"/>
    </xf>
    <xf numFmtId="182" fontId="16" fillId="0" borderId="89" xfId="0" applyNumberFormat="1" applyFont="1" applyBorder="1" applyAlignment="1">
      <alignment horizontal="center" vertical="center"/>
    </xf>
    <xf numFmtId="11" fontId="16" fillId="0" borderId="0" xfId="0" applyNumberFormat="1" applyFont="1" applyAlignment="1">
      <alignment wrapText="1"/>
    </xf>
    <xf numFmtId="0" fontId="16" fillId="2" borderId="9" xfId="0" applyFont="1" applyFill="1" applyBorder="1" applyAlignment="1">
      <alignment horizontal="center" vertical="center"/>
    </xf>
    <xf numFmtId="11" fontId="16" fillId="6" borderId="16" xfId="0" applyNumberFormat="1" applyFont="1" applyFill="1" applyBorder="1" applyAlignment="1">
      <alignment horizontal="center" vertical="center"/>
    </xf>
    <xf numFmtId="11" fontId="16" fillId="6" borderId="50" xfId="0" applyNumberFormat="1" applyFont="1" applyFill="1" applyBorder="1" applyAlignment="1">
      <alignment horizontal="center" vertical="center"/>
    </xf>
    <xf numFmtId="11" fontId="16" fillId="0" borderId="89" xfId="0" applyNumberFormat="1" applyFont="1" applyBorder="1" applyAlignment="1">
      <alignment horizontal="center"/>
    </xf>
    <xf numFmtId="11" fontId="16" fillId="0" borderId="82" xfId="0" applyNumberFormat="1" applyFont="1" applyBorder="1" applyAlignment="1">
      <alignment horizontal="center"/>
    </xf>
    <xf numFmtId="0" fontId="16" fillId="0" borderId="84" xfId="0" applyFont="1" applyBorder="1"/>
    <xf numFmtId="11" fontId="16" fillId="6" borderId="24" xfId="0" applyNumberFormat="1" applyFont="1" applyFill="1" applyBorder="1" applyAlignment="1">
      <alignment horizontal="center" vertical="center"/>
    </xf>
    <xf numFmtId="11" fontId="16" fillId="0" borderId="47" xfId="0" applyNumberFormat="1" applyFont="1" applyBorder="1" applyAlignment="1">
      <alignment horizontal="center" vertical="center"/>
    </xf>
    <xf numFmtId="0" fontId="16" fillId="0" borderId="0" xfId="1" applyFont="1" applyAlignment="1"/>
    <xf numFmtId="0" fontId="25" fillId="6" borderId="38" xfId="0" applyFont="1" applyFill="1" applyBorder="1" applyAlignment="1">
      <alignment horizontal="center"/>
    </xf>
    <xf numFmtId="0" fontId="16" fillId="0" borderId="129" xfId="0" applyFont="1" applyBorder="1" applyAlignment="1">
      <alignment wrapText="1"/>
    </xf>
    <xf numFmtId="0" fontId="16" fillId="0" borderId="67" xfId="0" applyFont="1" applyBorder="1" applyAlignment="1">
      <alignment wrapText="1"/>
    </xf>
    <xf numFmtId="0" fontId="16" fillId="0" borderId="112" xfId="0" applyFont="1" applyBorder="1" applyAlignment="1">
      <alignment vertical="center"/>
    </xf>
    <xf numFmtId="0" fontId="16" fillId="0" borderId="12" xfId="0" applyFont="1" applyBorder="1"/>
    <xf numFmtId="0" fontId="16" fillId="0" borderId="54" xfId="0" applyFont="1" applyBorder="1" applyAlignment="1">
      <alignment horizontal="center" vertical="center"/>
    </xf>
    <xf numFmtId="178" fontId="19" fillId="7" borderId="8" xfId="0" applyNumberFormat="1" applyFont="1" applyFill="1" applyBorder="1" applyAlignment="1">
      <alignment horizontal="center"/>
    </xf>
    <xf numFmtId="176" fontId="16" fillId="6" borderId="45" xfId="0" applyNumberFormat="1" applyFont="1" applyFill="1" applyBorder="1" applyAlignment="1">
      <alignment horizontal="center" vertical="top"/>
    </xf>
    <xf numFmtId="176" fontId="16" fillId="6" borderId="72" xfId="0" applyNumberFormat="1" applyFont="1" applyFill="1" applyBorder="1" applyAlignment="1">
      <alignment horizontal="left" vertical="top"/>
    </xf>
    <xf numFmtId="176" fontId="16" fillId="6" borderId="45" xfId="0" applyNumberFormat="1" applyFont="1" applyFill="1" applyBorder="1" applyAlignment="1">
      <alignment horizontal="left" vertical="top"/>
    </xf>
    <xf numFmtId="0" fontId="16" fillId="0" borderId="69" xfId="0" applyFont="1" applyBorder="1"/>
    <xf numFmtId="0" fontId="16" fillId="6" borderId="90" xfId="0" applyFont="1" applyFill="1" applyBorder="1" applyAlignment="1">
      <alignment horizontal="center"/>
    </xf>
    <xf numFmtId="0" fontId="16" fillId="6" borderId="0" xfId="0" applyFont="1" applyFill="1" applyAlignment="1">
      <alignment horizontal="center"/>
    </xf>
    <xf numFmtId="0" fontId="16" fillId="6" borderId="32" xfId="0" applyFont="1" applyFill="1" applyBorder="1"/>
    <xf numFmtId="0" fontId="16" fillId="6" borderId="37" xfId="0" applyFont="1" applyFill="1" applyBorder="1" applyAlignment="1">
      <alignment horizontal="center"/>
    </xf>
    <xf numFmtId="0" fontId="16" fillId="6" borderId="16" xfId="0" applyFont="1" applyFill="1" applyBorder="1" applyAlignment="1">
      <alignment horizontal="center"/>
    </xf>
    <xf numFmtId="0" fontId="16" fillId="6" borderId="40" xfId="0" applyFont="1" applyFill="1" applyBorder="1"/>
    <xf numFmtId="176" fontId="25" fillId="0" borderId="74" xfId="0" applyNumberFormat="1" applyFont="1" applyBorder="1" applyAlignment="1">
      <alignment horizontal="center" vertical="top"/>
    </xf>
    <xf numFmtId="176" fontId="25" fillId="0" borderId="66" xfId="0" applyNumberFormat="1" applyFont="1" applyBorder="1" applyAlignment="1">
      <alignment horizontal="center" vertical="top"/>
    </xf>
    <xf numFmtId="178" fontId="16" fillId="4" borderId="74" xfId="0" applyNumberFormat="1" applyFont="1" applyFill="1" applyBorder="1" applyAlignment="1">
      <alignment horizontal="center"/>
    </xf>
    <xf numFmtId="11" fontId="16" fillId="0" borderId="39" xfId="0" applyNumberFormat="1" applyFont="1" applyBorder="1" applyAlignment="1">
      <alignment horizontal="center" vertical="center"/>
    </xf>
    <xf numFmtId="11" fontId="16" fillId="0" borderId="120" xfId="0" applyNumberFormat="1" applyFont="1" applyBorder="1" applyAlignment="1">
      <alignment horizontal="center" vertical="center"/>
    </xf>
    <xf numFmtId="11" fontId="16" fillId="0" borderId="51" xfId="0" applyNumberFormat="1" applyFont="1" applyBorder="1" applyAlignment="1">
      <alignment horizontal="center" vertical="center"/>
    </xf>
    <xf numFmtId="0" fontId="16" fillId="6" borderId="7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176" fontId="16" fillId="6" borderId="4" xfId="0" applyNumberFormat="1" applyFont="1" applyFill="1" applyBorder="1" applyAlignment="1">
      <alignment horizontal="center" vertical="center"/>
    </xf>
    <xf numFmtId="0" fontId="16" fillId="6" borderId="25" xfId="0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/>
    </xf>
    <xf numFmtId="0" fontId="16" fillId="6" borderId="27" xfId="0" applyFont="1" applyFill="1" applyBorder="1" applyAlignment="1">
      <alignment horizontal="center" vertical="center"/>
    </xf>
    <xf numFmtId="0" fontId="16" fillId="6" borderId="28" xfId="0" applyFont="1" applyFill="1" applyBorder="1" applyAlignment="1">
      <alignment horizontal="center" vertical="center"/>
    </xf>
    <xf numFmtId="0" fontId="16" fillId="6" borderId="34" xfId="0" applyFont="1" applyFill="1" applyBorder="1" applyAlignment="1">
      <alignment horizontal="center" vertical="center"/>
    </xf>
    <xf numFmtId="0" fontId="16" fillId="6" borderId="88" xfId="0" applyFont="1" applyFill="1" applyBorder="1" applyAlignment="1">
      <alignment horizontal="center" vertical="center"/>
    </xf>
    <xf numFmtId="0" fontId="8" fillId="0" borderId="0" xfId="0" applyFont="1" applyProtection="1"/>
    <xf numFmtId="0" fontId="0" fillId="0" borderId="0" xfId="0" applyProtection="1"/>
    <xf numFmtId="0" fontId="0" fillId="0" borderId="8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33" xfId="0" applyBorder="1" applyProtection="1"/>
    <xf numFmtId="0" fontId="14" fillId="0" borderId="33" xfId="3" applyFill="1" applyBorder="1" applyProtection="1"/>
    <xf numFmtId="0" fontId="0" fillId="0" borderId="33" xfId="0" applyBorder="1" applyAlignment="1" applyProtection="1">
      <alignment horizontal="left" vertical="top"/>
    </xf>
    <xf numFmtId="0" fontId="0" fillId="0" borderId="0" xfId="0" applyAlignment="1" applyProtection="1">
      <alignment horizontal="left" vertical="top"/>
    </xf>
    <xf numFmtId="0" fontId="0" fillId="0" borderId="13" xfId="0" applyBorder="1" applyProtection="1"/>
    <xf numFmtId="0" fontId="14" fillId="0" borderId="0" xfId="3" applyFill="1" applyBorder="1" applyProtection="1"/>
    <xf numFmtId="0" fontId="0" fillId="0" borderId="13" xfId="0" applyBorder="1" applyAlignment="1" applyProtection="1">
      <alignment horizontal="left" vertical="top"/>
    </xf>
    <xf numFmtId="0" fontId="14" fillId="0" borderId="13" xfId="3" applyFill="1" applyBorder="1" applyProtection="1"/>
    <xf numFmtId="0" fontId="0" fillId="0" borderId="14" xfId="0" applyBorder="1" applyProtection="1"/>
    <xf numFmtId="0" fontId="14" fillId="0" borderId="14" xfId="3" applyFill="1" applyBorder="1" applyProtection="1"/>
    <xf numFmtId="0" fontId="0" fillId="0" borderId="14" xfId="0" applyBorder="1" applyAlignment="1" applyProtection="1">
      <alignment horizontal="left" vertical="top"/>
    </xf>
    <xf numFmtId="0" fontId="20" fillId="0" borderId="0" xfId="0" applyFont="1" applyProtection="1"/>
    <xf numFmtId="0" fontId="28" fillId="0" borderId="0" xfId="0" applyFont="1" applyProtection="1"/>
    <xf numFmtId="0" fontId="25" fillId="0" borderId="0" xfId="0" applyFont="1" applyProtection="1"/>
    <xf numFmtId="0" fontId="25" fillId="6" borderId="79" xfId="0" applyFont="1" applyFill="1" applyBorder="1" applyAlignment="1" applyProtection="1">
      <alignment horizontal="center"/>
    </xf>
    <xf numFmtId="0" fontId="25" fillId="6" borderId="3" xfId="0" applyFont="1" applyFill="1" applyBorder="1" applyAlignment="1" applyProtection="1">
      <alignment horizontal="center"/>
    </xf>
    <xf numFmtId="0" fontId="25" fillId="6" borderId="98" xfId="0" applyFont="1" applyFill="1" applyBorder="1" applyAlignment="1" applyProtection="1">
      <alignment horizontal="center" vertical="top"/>
    </xf>
    <xf numFmtId="0" fontId="25" fillId="6" borderId="7" xfId="0" applyFont="1" applyFill="1" applyBorder="1" applyAlignment="1" applyProtection="1">
      <alignment horizontal="centerContinuous" vertical="top" wrapText="1"/>
    </xf>
    <xf numFmtId="0" fontId="25" fillId="6" borderId="7" xfId="0" applyFont="1" applyFill="1" applyBorder="1" applyAlignment="1" applyProtection="1">
      <alignment horizontal="centerContinuous" vertical="top"/>
    </xf>
    <xf numFmtId="0" fontId="25" fillId="6" borderId="5" xfId="0" applyFont="1" applyFill="1" applyBorder="1" applyAlignment="1" applyProtection="1">
      <alignment horizontal="centerContinuous" vertical="top"/>
    </xf>
    <xf numFmtId="0" fontId="25" fillId="6" borderId="3" xfId="0" applyFont="1" applyFill="1" applyBorder="1" applyAlignment="1" applyProtection="1">
      <alignment horizontal="centerContinuous" vertical="top"/>
    </xf>
    <xf numFmtId="0" fontId="25" fillId="6" borderId="2" xfId="0" applyFont="1" applyFill="1" applyBorder="1" applyAlignment="1" applyProtection="1">
      <alignment horizontal="centerContinuous"/>
    </xf>
    <xf numFmtId="0" fontId="25" fillId="6" borderId="98" xfId="0" applyFont="1" applyFill="1" applyBorder="1" applyAlignment="1" applyProtection="1">
      <alignment horizontal="centerContinuous"/>
    </xf>
    <xf numFmtId="0" fontId="16" fillId="0" borderId="0" xfId="0" applyFont="1" applyProtection="1"/>
    <xf numFmtId="0" fontId="25" fillId="6" borderId="85" xfId="0" applyFont="1" applyFill="1" applyBorder="1" applyProtection="1"/>
    <xf numFmtId="0" fontId="25" fillId="6" borderId="6" xfId="0" applyFont="1" applyFill="1" applyBorder="1" applyAlignment="1" applyProtection="1">
      <alignment horizontal="center" vertical="top"/>
    </xf>
    <xf numFmtId="0" fontId="25" fillId="6" borderId="99" xfId="0" applyFont="1" applyFill="1" applyBorder="1" applyAlignment="1" applyProtection="1">
      <alignment horizontal="center" vertical="top"/>
    </xf>
    <xf numFmtId="0" fontId="25" fillId="6" borderId="1" xfId="0" applyFont="1" applyFill="1" applyBorder="1" applyAlignment="1" applyProtection="1">
      <alignment horizontal="center" vertical="top" wrapText="1"/>
    </xf>
    <xf numFmtId="0" fontId="25" fillId="6" borderId="1" xfId="0" applyFont="1" applyFill="1" applyBorder="1" applyAlignment="1" applyProtection="1">
      <alignment horizontal="center" vertical="top"/>
    </xf>
    <xf numFmtId="0" fontId="25" fillId="6" borderId="100" xfId="0" applyFont="1" applyFill="1" applyBorder="1" applyProtection="1"/>
    <xf numFmtId="0" fontId="25" fillId="6" borderId="99" xfId="0" applyFont="1" applyFill="1" applyBorder="1" applyProtection="1"/>
    <xf numFmtId="0" fontId="25" fillId="3" borderId="3" xfId="0" applyFont="1" applyFill="1" applyBorder="1" applyAlignment="1" applyProtection="1">
      <alignment horizontal="center" vertical="center"/>
    </xf>
    <xf numFmtId="0" fontId="25" fillId="2" borderId="16" xfId="0" applyFont="1" applyFill="1" applyBorder="1" applyAlignment="1" applyProtection="1">
      <alignment horizontal="left" vertical="center" wrapText="1"/>
    </xf>
    <xf numFmtId="0" fontId="25" fillId="2" borderId="3" xfId="0" applyFont="1" applyFill="1" applyBorder="1" applyAlignment="1" applyProtection="1">
      <alignment horizontal="left" vertical="center"/>
    </xf>
    <xf numFmtId="11" fontId="25" fillId="2" borderId="3" xfId="0" applyNumberFormat="1" applyFont="1" applyFill="1" applyBorder="1" applyAlignment="1" applyProtection="1">
      <alignment horizontal="right" vertical="center"/>
    </xf>
    <xf numFmtId="11" fontId="25" fillId="2" borderId="3" xfId="0" applyNumberFormat="1" applyFont="1" applyFill="1" applyBorder="1" applyAlignment="1" applyProtection="1">
      <alignment vertical="center"/>
    </xf>
    <xf numFmtId="0" fontId="25" fillId="2" borderId="2" xfId="0" applyFont="1" applyFill="1" applyBorder="1" applyAlignment="1" applyProtection="1">
      <alignment vertical="center"/>
    </xf>
    <xf numFmtId="0" fontId="25" fillId="2" borderId="2" xfId="0" applyFont="1" applyFill="1" applyBorder="1" applyAlignment="1" applyProtection="1">
      <alignment vertical="top" wrapText="1"/>
    </xf>
    <xf numFmtId="0" fontId="25" fillId="2" borderId="98" xfId="0" applyFont="1" applyFill="1" applyBorder="1" applyAlignment="1" applyProtection="1">
      <alignment vertical="top" wrapText="1"/>
    </xf>
    <xf numFmtId="11" fontId="25" fillId="0" borderId="0" xfId="0" applyNumberFormat="1" applyFont="1" applyAlignment="1" applyProtection="1">
      <alignment horizontal="right" vertical="top"/>
    </xf>
    <xf numFmtId="0" fontId="25" fillId="3" borderId="16" xfId="0" applyFont="1" applyFill="1" applyBorder="1" applyAlignment="1" applyProtection="1">
      <alignment horizontal="center" vertical="center"/>
    </xf>
    <xf numFmtId="0" fontId="25" fillId="2" borderId="16" xfId="0" applyFont="1" applyFill="1" applyBorder="1" applyAlignment="1" applyProtection="1">
      <alignment horizontal="left" vertical="center"/>
    </xf>
    <xf numFmtId="11" fontId="25" fillId="2" borderId="16" xfId="0" applyNumberFormat="1" applyFont="1" applyFill="1" applyBorder="1" applyAlignment="1" applyProtection="1">
      <alignment horizontal="right" vertical="center"/>
    </xf>
    <xf numFmtId="0" fontId="25" fillId="2" borderId="0" xfId="0" applyFont="1" applyFill="1" applyAlignment="1" applyProtection="1">
      <alignment horizontal="left" vertical="top"/>
    </xf>
    <xf numFmtId="0" fontId="25" fillId="2" borderId="0" xfId="0" applyFont="1" applyFill="1" applyAlignment="1" applyProtection="1">
      <alignment vertical="top" wrapText="1"/>
    </xf>
    <xf numFmtId="0" fontId="25" fillId="2" borderId="24" xfId="0" applyFont="1" applyFill="1" applyBorder="1" applyAlignment="1" applyProtection="1">
      <alignment vertical="top" wrapText="1"/>
    </xf>
    <xf numFmtId="0" fontId="25" fillId="3" borderId="6" xfId="0" applyFont="1" applyFill="1" applyBorder="1" applyAlignment="1" applyProtection="1">
      <alignment horizontal="center" vertical="center"/>
    </xf>
    <xf numFmtId="0" fontId="25" fillId="2" borderId="6" xfId="0" applyFont="1" applyFill="1" applyBorder="1" applyAlignment="1" applyProtection="1">
      <alignment horizontal="left" vertical="center" wrapText="1"/>
    </xf>
    <xf numFmtId="0" fontId="25" fillId="2" borderId="6" xfId="0" applyFont="1" applyFill="1" applyBorder="1" applyAlignment="1" applyProtection="1">
      <alignment horizontal="left" vertical="center"/>
    </xf>
    <xf numFmtId="11" fontId="25" fillId="2" borderId="6" xfId="0" applyNumberFormat="1" applyFont="1" applyFill="1" applyBorder="1" applyAlignment="1" applyProtection="1">
      <alignment horizontal="right" vertical="center"/>
    </xf>
    <xf numFmtId="0" fontId="25" fillId="2" borderId="100" xfId="0" applyFont="1" applyFill="1" applyBorder="1" applyAlignment="1" applyProtection="1">
      <alignment horizontal="left" vertical="top"/>
    </xf>
    <xf numFmtId="0" fontId="25" fillId="2" borderId="100" xfId="0" applyFont="1" applyFill="1" applyBorder="1" applyAlignment="1" applyProtection="1">
      <alignment vertical="top" wrapText="1"/>
    </xf>
    <xf numFmtId="0" fontId="25" fillId="2" borderId="99" xfId="0" applyFont="1" applyFill="1" applyBorder="1" applyAlignment="1" applyProtection="1">
      <alignment vertical="top" wrapText="1"/>
    </xf>
    <xf numFmtId="0" fontId="25" fillId="3" borderId="79" xfId="0" applyFont="1" applyFill="1" applyBorder="1" applyAlignment="1" applyProtection="1">
      <alignment horizontal="center" vertical="center"/>
    </xf>
    <xf numFmtId="0" fontId="25" fillId="0" borderId="3" xfId="0" applyFont="1" applyBorder="1" applyProtection="1"/>
    <xf numFmtId="0" fontId="25" fillId="2" borderId="98" xfId="0" applyFont="1" applyFill="1" applyBorder="1" applyAlignment="1" applyProtection="1">
      <alignment horizontal="left" vertical="center"/>
    </xf>
    <xf numFmtId="0" fontId="25" fillId="2" borderId="2" xfId="0" applyFont="1" applyFill="1" applyBorder="1" applyAlignment="1" applyProtection="1">
      <alignment horizontal="left" vertical="top"/>
    </xf>
    <xf numFmtId="0" fontId="25" fillId="2" borderId="2" xfId="0" applyFont="1" applyFill="1" applyBorder="1" applyAlignment="1" applyProtection="1">
      <alignment horizontal="centerContinuous" vertical="top" wrapText="1"/>
    </xf>
    <xf numFmtId="0" fontId="25" fillId="2" borderId="98" xfId="0" applyFont="1" applyFill="1" applyBorder="1" applyAlignment="1" applyProtection="1">
      <alignment horizontal="centerContinuous" vertical="top" wrapText="1"/>
    </xf>
    <xf numFmtId="0" fontId="25" fillId="3" borderId="75" xfId="0" applyFont="1" applyFill="1" applyBorder="1" applyAlignment="1" applyProtection="1">
      <alignment horizontal="center" vertical="center"/>
    </xf>
    <xf numFmtId="0" fontId="25" fillId="0" borderId="16" xfId="0" applyFont="1" applyBorder="1" applyAlignment="1" applyProtection="1">
      <alignment horizontal="left" vertical="center"/>
    </xf>
    <xf numFmtId="0" fontId="25" fillId="2" borderId="24" xfId="0" applyFont="1" applyFill="1" applyBorder="1" applyAlignment="1" applyProtection="1">
      <alignment horizontal="left" vertical="center"/>
    </xf>
    <xf numFmtId="0" fontId="25" fillId="2" borderId="75" xfId="0" applyFont="1" applyFill="1" applyBorder="1" applyAlignment="1" applyProtection="1">
      <alignment vertical="top" wrapText="1"/>
    </xf>
    <xf numFmtId="0" fontId="25" fillId="2" borderId="0" xfId="0" applyFont="1" applyFill="1" applyAlignment="1" applyProtection="1">
      <alignment vertical="top" wrapText="1"/>
    </xf>
    <xf numFmtId="0" fontId="25" fillId="2" borderId="24" xfId="0" applyFont="1" applyFill="1" applyBorder="1" applyAlignment="1" applyProtection="1">
      <alignment vertical="top" wrapText="1"/>
    </xf>
    <xf numFmtId="0" fontId="25" fillId="0" borderId="16" xfId="0" applyFont="1" applyBorder="1" applyAlignment="1" applyProtection="1">
      <alignment horizontal="left" vertical="center" wrapText="1"/>
    </xf>
    <xf numFmtId="0" fontId="25" fillId="3" borderId="85" xfId="0" applyFont="1" applyFill="1" applyBorder="1" applyAlignment="1" applyProtection="1">
      <alignment horizontal="center" vertical="center"/>
    </xf>
    <xf numFmtId="0" fontId="25" fillId="0" borderId="6" xfId="0" applyFont="1" applyBorder="1" applyAlignment="1" applyProtection="1">
      <alignment horizontal="left" vertical="center" wrapText="1"/>
    </xf>
    <xf numFmtId="0" fontId="25" fillId="2" borderId="99" xfId="0" applyFont="1" applyFill="1" applyBorder="1" applyAlignment="1" applyProtection="1">
      <alignment horizontal="left" vertical="center"/>
    </xf>
    <xf numFmtId="0" fontId="25" fillId="2" borderId="85" xfId="0" applyFont="1" applyFill="1" applyBorder="1" applyAlignment="1" applyProtection="1">
      <alignment vertical="top" wrapText="1"/>
    </xf>
    <xf numFmtId="0" fontId="25" fillId="2" borderId="100" xfId="0" applyFont="1" applyFill="1" applyBorder="1" applyAlignment="1" applyProtection="1">
      <alignment vertical="top" wrapText="1"/>
    </xf>
    <xf numFmtId="0" fontId="25" fillId="2" borderId="99" xfId="0" applyFont="1" applyFill="1" applyBorder="1" applyAlignment="1" applyProtection="1">
      <alignment vertical="top" wrapText="1"/>
    </xf>
    <xf numFmtId="0" fontId="25" fillId="0" borderId="3" xfId="0" applyFont="1" applyBorder="1" applyAlignment="1" applyProtection="1">
      <alignment horizontal="left" vertical="center"/>
    </xf>
    <xf numFmtId="0" fontId="25" fillId="2" borderId="79" xfId="0" applyFont="1" applyFill="1" applyBorder="1" applyAlignment="1" applyProtection="1">
      <alignment vertical="top" wrapText="1"/>
    </xf>
    <xf numFmtId="0" fontId="25" fillId="2" borderId="2" xfId="0" applyFont="1" applyFill="1" applyBorder="1" applyAlignment="1" applyProtection="1">
      <alignment vertical="top" wrapText="1"/>
    </xf>
    <xf numFmtId="0" fontId="25" fillId="2" borderId="98" xfId="0" applyFont="1" applyFill="1" applyBorder="1" applyAlignment="1" applyProtection="1">
      <alignment vertical="top" wrapText="1"/>
    </xf>
    <xf numFmtId="11" fontId="25" fillId="0" borderId="0" xfId="0" applyNumberFormat="1" applyFont="1" applyAlignment="1" applyProtection="1">
      <alignment vertical="top"/>
    </xf>
    <xf numFmtId="0" fontId="25" fillId="2" borderId="0" xfId="0" applyFont="1" applyFill="1" applyAlignment="1" applyProtection="1">
      <alignment horizontal="centerContinuous" vertical="top" wrapText="1"/>
    </xf>
    <xf numFmtId="0" fontId="25" fillId="2" borderId="24" xfId="0" applyFont="1" applyFill="1" applyBorder="1" applyAlignment="1" applyProtection="1">
      <alignment horizontal="centerContinuous" vertical="top" wrapText="1"/>
    </xf>
    <xf numFmtId="0" fontId="25" fillId="6" borderId="3" xfId="0" applyFont="1" applyFill="1" applyBorder="1" applyAlignment="1" applyProtection="1">
      <alignment horizontal="center" vertical="top"/>
    </xf>
    <xf numFmtId="0" fontId="25" fillId="6" borderId="79" xfId="0" applyFont="1" applyFill="1" applyBorder="1" applyAlignment="1" applyProtection="1">
      <alignment horizontal="centerContinuous"/>
    </xf>
    <xf numFmtId="0" fontId="25" fillId="6" borderId="98" xfId="0" applyFont="1" applyFill="1" applyBorder="1" applyProtection="1"/>
    <xf numFmtId="0" fontId="25" fillId="6" borderId="75" xfId="0" applyFont="1" applyFill="1" applyBorder="1" applyProtection="1"/>
    <xf numFmtId="0" fontId="25" fillId="6" borderId="0" xfId="0" applyFont="1" applyFill="1" applyProtection="1"/>
    <xf numFmtId="0" fontId="25" fillId="6" borderId="24" xfId="0" applyFont="1" applyFill="1" applyBorder="1" applyProtection="1"/>
    <xf numFmtId="0" fontId="25" fillId="3" borderId="1" xfId="0" applyFont="1" applyFill="1" applyBorder="1" applyAlignment="1" applyProtection="1">
      <alignment horizontal="center" vertical="center"/>
    </xf>
    <xf numFmtId="0" fontId="25" fillId="2" borderId="1" xfId="0" applyFont="1" applyFill="1" applyBorder="1" applyAlignment="1" applyProtection="1">
      <alignment horizontal="left" vertical="center" wrapText="1"/>
    </xf>
    <xf numFmtId="0" fontId="25" fillId="2" borderId="1" xfId="0" applyFont="1" applyFill="1" applyBorder="1" applyAlignment="1" applyProtection="1">
      <alignment horizontal="left" vertical="center"/>
    </xf>
    <xf numFmtId="11" fontId="25" fillId="2" borderId="1" xfId="0" applyNumberFormat="1" applyFont="1" applyFill="1" applyBorder="1" applyAlignment="1" applyProtection="1">
      <alignment horizontal="right" vertical="center"/>
    </xf>
    <xf numFmtId="0" fontId="25" fillId="0" borderId="4" xfId="0" applyFont="1" applyBorder="1" applyAlignment="1" applyProtection="1">
      <alignment horizontal="left" vertical="top"/>
    </xf>
    <xf numFmtId="0" fontId="25" fillId="0" borderId="7" xfId="0" applyFont="1" applyBorder="1" applyAlignment="1" applyProtection="1">
      <alignment vertical="top" wrapText="1"/>
    </xf>
    <xf numFmtId="0" fontId="25" fillId="0" borderId="5" xfId="0" applyFont="1" applyBorder="1" applyAlignment="1" applyProtection="1">
      <alignment vertical="top" wrapText="1"/>
    </xf>
    <xf numFmtId="0" fontId="25" fillId="0" borderId="1" xfId="0" applyFont="1" applyBorder="1" applyAlignment="1" applyProtection="1">
      <alignment horizontal="left" vertical="top"/>
    </xf>
    <xf numFmtId="0" fontId="25" fillId="0" borderId="0" xfId="0" applyFont="1" applyAlignment="1" applyProtection="1">
      <alignment vertical="top" wrapText="1"/>
    </xf>
    <xf numFmtId="11" fontId="25" fillId="2" borderId="1" xfId="0" applyNumberFormat="1" applyFont="1" applyFill="1" applyBorder="1" applyAlignment="1" applyProtection="1">
      <alignment vertical="center"/>
    </xf>
    <xf numFmtId="0" fontId="25" fillId="0" borderId="99" xfId="0" applyFont="1" applyBorder="1" applyAlignment="1" applyProtection="1">
      <alignment vertical="top" wrapText="1"/>
    </xf>
    <xf numFmtId="0" fontId="28" fillId="0" borderId="100" xfId="0" applyFont="1" applyBorder="1" applyProtection="1"/>
    <xf numFmtId="0" fontId="25" fillId="0" borderId="100" xfId="0" applyFont="1" applyBorder="1" applyAlignment="1" applyProtection="1">
      <alignment vertical="top"/>
    </xf>
    <xf numFmtId="11" fontId="25" fillId="0" borderId="100" xfId="0" applyNumberFormat="1" applyFont="1" applyBorder="1" applyAlignment="1" applyProtection="1">
      <alignment vertical="top"/>
    </xf>
    <xf numFmtId="0" fontId="25" fillId="0" borderId="100" xfId="0" applyFont="1" applyBorder="1" applyAlignment="1" applyProtection="1">
      <alignment horizontal="left" vertical="top" wrapText="1"/>
    </xf>
    <xf numFmtId="0" fontId="25" fillId="0" borderId="0" xfId="0" applyFont="1" applyAlignment="1" applyProtection="1">
      <alignment horizontal="left" vertical="top" wrapText="1"/>
    </xf>
    <xf numFmtId="0" fontId="25" fillId="0" borderId="0" xfId="0" applyFont="1" applyAlignment="1" applyProtection="1">
      <alignment horizontal="right" vertical="top"/>
    </xf>
    <xf numFmtId="0" fontId="25" fillId="6" borderId="3" xfId="0" applyFont="1" applyFill="1" applyBorder="1" applyAlignment="1" applyProtection="1">
      <alignment horizontal="center" vertical="center"/>
    </xf>
    <xf numFmtId="0" fontId="25" fillId="6" borderId="98" xfId="0" applyFont="1" applyFill="1" applyBorder="1" applyAlignment="1" applyProtection="1">
      <alignment horizontal="center" vertical="center"/>
    </xf>
    <xf numFmtId="0" fontId="25" fillId="6" borderId="4" xfId="0" applyFont="1" applyFill="1" applyBorder="1" applyAlignment="1" applyProtection="1">
      <alignment horizontal="center" vertical="center" wrapText="1"/>
    </xf>
    <xf numFmtId="0" fontId="25" fillId="6" borderId="5" xfId="0" applyFont="1" applyFill="1" applyBorder="1" applyAlignment="1" applyProtection="1">
      <alignment horizontal="center" vertical="center" wrapText="1"/>
    </xf>
    <xf numFmtId="0" fontId="25" fillId="6" borderId="7" xfId="0" applyFont="1" applyFill="1" applyBorder="1" applyAlignment="1" applyProtection="1">
      <alignment vertical="center"/>
    </xf>
    <xf numFmtId="0" fontId="25" fillId="6" borderId="7" xfId="0" applyFont="1" applyFill="1" applyBorder="1" applyAlignment="1" applyProtection="1">
      <alignment horizontal="center" vertical="center"/>
    </xf>
    <xf numFmtId="0" fontId="25" fillId="6" borderId="4" xfId="0" applyFont="1" applyFill="1" applyBorder="1" applyAlignment="1" applyProtection="1">
      <alignment horizontal="centerContinuous" vertical="center"/>
    </xf>
    <xf numFmtId="0" fontId="25" fillId="6" borderId="7" xfId="0" applyFont="1" applyFill="1" applyBorder="1" applyAlignment="1" applyProtection="1">
      <alignment horizontal="centerContinuous" vertical="center"/>
    </xf>
    <xf numFmtId="0" fontId="25" fillId="6" borderId="5" xfId="0" applyFont="1" applyFill="1" applyBorder="1" applyAlignment="1" applyProtection="1">
      <alignment horizontal="centerContinuous"/>
    </xf>
    <xf numFmtId="0" fontId="25" fillId="6" borderId="6" xfId="0" applyFont="1" applyFill="1" applyBorder="1" applyProtection="1"/>
    <xf numFmtId="0" fontId="25" fillId="5" borderId="5" xfId="0" applyFont="1" applyFill="1" applyBorder="1" applyAlignment="1" applyProtection="1">
      <alignment horizontal="center" vertical="top" wrapText="1"/>
    </xf>
    <xf numFmtId="0" fontId="25" fillId="5" borderId="99" xfId="0" applyFont="1" applyFill="1" applyBorder="1" applyAlignment="1" applyProtection="1">
      <alignment horizontal="center" vertical="top" wrapText="1"/>
    </xf>
    <xf numFmtId="0" fontId="25" fillId="6" borderId="6" xfId="0" applyFont="1" applyFill="1" applyBorder="1" applyAlignment="1" applyProtection="1">
      <alignment horizontal="center" vertical="top" wrapText="1"/>
    </xf>
    <xf numFmtId="0" fontId="25" fillId="6" borderId="1" xfId="0" applyFont="1" applyFill="1" applyBorder="1" applyAlignment="1" applyProtection="1">
      <alignment horizontal="centerContinuous" vertical="center"/>
    </xf>
    <xf numFmtId="0" fontId="25" fillId="0" borderId="6" xfId="0" applyFont="1" applyBorder="1" applyAlignment="1" applyProtection="1">
      <alignment horizontal="left" vertical="top"/>
    </xf>
    <xf numFmtId="0" fontId="25" fillId="0" borderId="6" xfId="0" applyFont="1" applyBorder="1" applyAlignment="1" applyProtection="1">
      <alignment vertical="top"/>
    </xf>
    <xf numFmtId="11" fontId="25" fillId="0" borderId="1" xfId="0" applyNumberFormat="1" applyFont="1" applyBorder="1" applyAlignment="1" applyProtection="1">
      <alignment vertical="top"/>
    </xf>
    <xf numFmtId="0" fontId="25" fillId="0" borderId="1" xfId="0" applyFont="1" applyBorder="1" applyAlignment="1" applyProtection="1">
      <alignment vertical="top"/>
    </xf>
    <xf numFmtId="0" fontId="25" fillId="0" borderId="1" xfId="0" applyFont="1" applyBorder="1" applyAlignment="1" applyProtection="1">
      <alignment horizontal="right" vertical="center"/>
    </xf>
    <xf numFmtId="0" fontId="25" fillId="0" borderId="1" xfId="0" applyFont="1" applyBorder="1" applyAlignment="1" applyProtection="1">
      <alignment vertical="center"/>
    </xf>
    <xf numFmtId="0" fontId="25" fillId="0" borderId="1" xfId="0" quotePrefix="1" applyFont="1" applyBorder="1" applyAlignment="1" applyProtection="1">
      <alignment horizontal="right" vertical="center"/>
    </xf>
    <xf numFmtId="11" fontId="25" fillId="0" borderId="1" xfId="0" applyNumberFormat="1" applyFont="1" applyBorder="1" applyAlignment="1" applyProtection="1">
      <alignment horizontal="right" vertical="top"/>
    </xf>
    <xf numFmtId="0" fontId="25" fillId="4" borderId="1" xfId="0" applyFont="1" applyFill="1" applyBorder="1" applyAlignment="1" applyProtection="1">
      <alignment horizontal="center" vertical="center"/>
    </xf>
    <xf numFmtId="0" fontId="25" fillId="0" borderId="1" xfId="0" applyFont="1" applyBorder="1" applyAlignment="1" applyProtection="1">
      <alignment horizontal="center" vertical="center"/>
    </xf>
    <xf numFmtId="0" fontId="28" fillId="0" borderId="0" xfId="0" applyFont="1" applyAlignment="1" applyProtection="1">
      <alignment horizontal="left" vertical="center"/>
    </xf>
    <xf numFmtId="0" fontId="25" fillId="6" borderId="7" xfId="0" applyFont="1" applyFill="1" applyBorder="1" applyAlignment="1" applyProtection="1">
      <alignment horizontal="center" vertical="center" wrapText="1"/>
    </xf>
    <xf numFmtId="0" fontId="25" fillId="6" borderId="7" xfId="0" applyFont="1" applyFill="1" applyBorder="1" applyAlignment="1" applyProtection="1">
      <alignment horizontal="centerContinuous"/>
    </xf>
    <xf numFmtId="0" fontId="25" fillId="6" borderId="6" xfId="0" applyFont="1" applyFill="1" applyBorder="1" applyAlignment="1" applyProtection="1">
      <alignment horizontal="center" vertical="center"/>
    </xf>
    <xf numFmtId="0" fontId="25" fillId="6" borderId="99" xfId="0" applyFont="1" applyFill="1" applyBorder="1" applyAlignment="1" applyProtection="1">
      <alignment horizontal="center" vertical="center"/>
    </xf>
    <xf numFmtId="0" fontId="25" fillId="5" borderId="1" xfId="0" applyFont="1" applyFill="1" applyBorder="1" applyAlignment="1" applyProtection="1">
      <alignment horizontal="center" vertical="top"/>
    </xf>
    <xf numFmtId="0" fontId="25" fillId="6" borderId="2" xfId="0" applyFont="1" applyFill="1" applyBorder="1" applyAlignment="1" applyProtection="1">
      <alignment horizontal="centerContinuous" vertical="center"/>
    </xf>
    <xf numFmtId="0" fontId="25" fillId="6" borderId="98" xfId="0" applyFont="1" applyFill="1" applyBorder="1" applyAlignment="1" applyProtection="1">
      <alignment horizontal="centerContinuous" vertical="center"/>
    </xf>
    <xf numFmtId="0" fontId="25" fillId="0" borderId="6" xfId="0" applyFont="1" applyBorder="1" applyAlignment="1" applyProtection="1">
      <alignment horizontal="left" vertical="center"/>
    </xf>
    <xf numFmtId="0" fontId="25" fillId="0" borderId="99" xfId="0" applyFont="1" applyBorder="1" applyAlignment="1" applyProtection="1">
      <alignment horizontal="left" vertical="center"/>
    </xf>
    <xf numFmtId="181" fontId="25" fillId="0" borderId="1" xfId="0" applyNumberFormat="1" applyFont="1" applyBorder="1" applyAlignment="1" applyProtection="1">
      <alignment horizontal="right" vertical="top"/>
    </xf>
    <xf numFmtId="0" fontId="25" fillId="0" borderId="2" xfId="0" applyFont="1" applyBorder="1" applyAlignment="1" applyProtection="1">
      <alignment horizontal="left" vertical="center"/>
    </xf>
    <xf numFmtId="0" fontId="25" fillId="0" borderId="2" xfId="0" applyFont="1" applyBorder="1" applyAlignment="1" applyProtection="1">
      <alignment horizontal="centerContinuous" vertical="center"/>
    </xf>
    <xf numFmtId="0" fontId="25" fillId="0" borderId="98" xfId="0" applyFont="1" applyBorder="1" applyAlignment="1" applyProtection="1">
      <alignment horizontal="centerContinuous" vertical="center"/>
    </xf>
    <xf numFmtId="0" fontId="25" fillId="0" borderId="2" xfId="0" applyFont="1" applyBorder="1" applyAlignment="1" applyProtection="1">
      <alignment vertical="center"/>
    </xf>
    <xf numFmtId="0" fontId="25" fillId="0" borderId="1" xfId="0" applyFont="1" applyBorder="1" applyAlignment="1" applyProtection="1">
      <alignment horizontal="left" vertical="center"/>
    </xf>
    <xf numFmtId="181" fontId="25" fillId="0" borderId="1" xfId="0" applyNumberFormat="1" applyFont="1" applyBorder="1" applyAlignment="1" applyProtection="1">
      <alignment horizontal="right" vertical="center"/>
    </xf>
    <xf numFmtId="0" fontId="25" fillId="2" borderId="7" xfId="0" applyFont="1" applyFill="1" applyBorder="1" applyAlignment="1" applyProtection="1">
      <alignment vertical="center"/>
    </xf>
    <xf numFmtId="0" fontId="25" fillId="2" borderId="5" xfId="0" applyFont="1" applyFill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181" fontId="25" fillId="2" borderId="4" xfId="0" applyNumberFormat="1" applyFont="1" applyFill="1" applyBorder="1" applyAlignment="1" applyProtection="1">
      <alignment horizontal="right" vertical="center"/>
    </xf>
    <xf numFmtId="0" fontId="25" fillId="2" borderId="4" xfId="0" applyFont="1" applyFill="1" applyBorder="1" applyAlignment="1" applyProtection="1">
      <alignment horizontal="left" vertical="center"/>
    </xf>
    <xf numFmtId="0" fontId="25" fillId="2" borderId="7" xfId="0" applyFont="1" applyFill="1" applyBorder="1" applyAlignment="1" applyProtection="1">
      <alignment horizontal="left" vertical="center"/>
    </xf>
    <xf numFmtId="0" fontId="25" fillId="2" borderId="5" xfId="0" applyFont="1" applyFill="1" applyBorder="1" applyAlignment="1" applyProtection="1">
      <alignment horizontal="left" vertical="center"/>
    </xf>
    <xf numFmtId="181" fontId="25" fillId="2" borderId="4" xfId="0" applyNumberFormat="1" applyFont="1" applyFill="1" applyBorder="1" applyAlignment="1" applyProtection="1">
      <alignment horizontal="right" vertical="center" wrapText="1"/>
    </xf>
    <xf numFmtId="0" fontId="25" fillId="2" borderId="4" xfId="0" applyFont="1" applyFill="1" applyBorder="1" applyAlignment="1" applyProtection="1">
      <alignment vertical="center"/>
    </xf>
    <xf numFmtId="0" fontId="25" fillId="2" borderId="7" xfId="0" applyFont="1" applyFill="1" applyBorder="1" applyAlignment="1" applyProtection="1">
      <alignment vertical="center" wrapText="1"/>
    </xf>
    <xf numFmtId="0" fontId="25" fillId="2" borderId="5" xfId="0" applyFont="1" applyFill="1" applyBorder="1" applyAlignment="1" applyProtection="1">
      <alignment vertical="center" wrapText="1"/>
    </xf>
    <xf numFmtId="0" fontId="25" fillId="2" borderId="7" xfId="0" applyFont="1" applyFill="1" applyBorder="1" applyAlignment="1" applyProtection="1">
      <alignment horizontal="left" vertical="center" wrapText="1"/>
    </xf>
    <xf numFmtId="0" fontId="25" fillId="2" borderId="5" xfId="0" applyFont="1" applyFill="1" applyBorder="1" applyAlignment="1" applyProtection="1">
      <alignment horizontal="left" vertical="center" wrapText="1"/>
    </xf>
    <xf numFmtId="0" fontId="25" fillId="0" borderId="1" xfId="0" applyFont="1" applyBorder="1" applyProtection="1"/>
    <xf numFmtId="11" fontId="25" fillId="0" borderId="1" xfId="0" applyNumberFormat="1" applyFont="1" applyBorder="1" applyAlignment="1" applyProtection="1">
      <alignment horizontal="right" vertical="center"/>
    </xf>
    <xf numFmtId="0" fontId="25" fillId="0" borderId="0" xfId="0" applyFont="1" applyAlignment="1" applyProtection="1">
      <alignment horizontal="left" vertical="top"/>
    </xf>
    <xf numFmtId="0" fontId="25" fillId="6" borderId="79" xfId="0" applyFont="1" applyFill="1" applyBorder="1" applyAlignment="1" applyProtection="1">
      <alignment horizontal="center" vertical="center"/>
    </xf>
    <xf numFmtId="0" fontId="25" fillId="6" borderId="2" xfId="0" applyFont="1" applyFill="1" applyBorder="1" applyAlignment="1" applyProtection="1">
      <alignment horizontal="center" vertical="center"/>
    </xf>
    <xf numFmtId="0" fontId="25" fillId="6" borderId="4" xfId="0" applyFont="1" applyFill="1" applyBorder="1" applyAlignment="1" applyProtection="1">
      <alignment horizontal="centerContinuous" vertical="top" wrapText="1"/>
    </xf>
    <xf numFmtId="0" fontId="25" fillId="6" borderId="85" xfId="0" applyFont="1" applyFill="1" applyBorder="1" applyAlignment="1" applyProtection="1">
      <alignment horizontal="center" vertical="center"/>
    </xf>
    <xf numFmtId="0" fontId="25" fillId="6" borderId="3" xfId="0" applyFont="1" applyFill="1" applyBorder="1" applyAlignment="1" applyProtection="1">
      <alignment horizontal="center" vertical="top" wrapText="1"/>
    </xf>
    <xf numFmtId="0" fontId="25" fillId="0" borderId="6" xfId="0" applyFont="1" applyBorder="1" applyProtection="1"/>
    <xf numFmtId="179" fontId="25" fillId="0" borderId="5" xfId="0" applyNumberFormat="1" applyFont="1" applyBorder="1" applyProtection="1"/>
    <xf numFmtId="179" fontId="25" fillId="2" borderId="5" xfId="0" applyNumberFormat="1" applyFont="1" applyFill="1" applyBorder="1" applyAlignment="1" applyProtection="1">
      <alignment vertical="center"/>
    </xf>
    <xf numFmtId="179" fontId="25" fillId="2" borderId="1" xfId="0" applyNumberFormat="1" applyFont="1" applyFill="1" applyBorder="1" applyAlignment="1" applyProtection="1">
      <alignment vertical="center"/>
    </xf>
    <xf numFmtId="0" fontId="25" fillId="0" borderId="0" xfId="0" applyFont="1" applyAlignment="1" applyProtection="1">
      <alignment horizontal="center" vertical="center"/>
    </xf>
    <xf numFmtId="179" fontId="25" fillId="0" borderId="0" xfId="0" applyNumberFormat="1" applyFont="1" applyProtection="1"/>
    <xf numFmtId="179" fontId="25" fillId="2" borderId="0" xfId="0" applyNumberFormat="1" applyFont="1" applyFill="1" applyAlignment="1" applyProtection="1">
      <alignment vertical="center"/>
    </xf>
    <xf numFmtId="11" fontId="25" fillId="2" borderId="0" xfId="0" applyNumberFormat="1" applyFont="1" applyFill="1" applyAlignment="1" applyProtection="1">
      <alignment vertical="center"/>
    </xf>
    <xf numFmtId="0" fontId="25" fillId="6" borderId="1" xfId="0" applyFont="1" applyFill="1" applyBorder="1" applyAlignment="1" applyProtection="1">
      <alignment horizontal="centerContinuous" vertical="top" wrapText="1"/>
    </xf>
    <xf numFmtId="11" fontId="25" fillId="2" borderId="1" xfId="0" applyNumberFormat="1" applyFont="1" applyFill="1" applyBorder="1" applyAlignment="1" applyProtection="1">
      <alignment vertical="top"/>
      <protection locked="0"/>
    </xf>
    <xf numFmtId="0" fontId="25" fillId="0" borderId="1" xfId="0" applyFont="1" applyBorder="1" applyAlignment="1" applyProtection="1">
      <alignment horizontal="left" vertical="top"/>
      <protection locked="0"/>
    </xf>
    <xf numFmtId="0" fontId="25" fillId="2" borderId="1" xfId="0" applyFont="1" applyFill="1" applyBorder="1" applyProtection="1">
      <protection locked="0"/>
    </xf>
    <xf numFmtId="11" fontId="25" fillId="0" borderId="1" xfId="0" applyNumberFormat="1" applyFont="1" applyBorder="1" applyAlignment="1" applyProtection="1">
      <alignment vertical="top"/>
      <protection locked="0"/>
    </xf>
    <xf numFmtId="11" fontId="25" fillId="0" borderId="1" xfId="0" applyNumberFormat="1" applyFont="1" applyBorder="1" applyAlignment="1" applyProtection="1">
      <alignment horizontal="right" vertical="top"/>
      <protection locked="0"/>
    </xf>
    <xf numFmtId="0" fontId="25" fillId="0" borderId="1" xfId="0" applyFont="1" applyBorder="1" applyAlignment="1" applyProtection="1">
      <alignment vertical="top"/>
      <protection locked="0"/>
    </xf>
    <xf numFmtId="11" fontId="25" fillId="2" borderId="1" xfId="0" applyNumberFormat="1" applyFont="1" applyFill="1" applyBorder="1" applyProtection="1">
      <protection locked="0"/>
    </xf>
    <xf numFmtId="0" fontId="25" fillId="0" borderId="1" xfId="0" applyFont="1" applyBorder="1" applyAlignment="1" applyProtection="1">
      <alignment vertical="center"/>
      <protection locked="0"/>
    </xf>
    <xf numFmtId="0" fontId="25" fillId="0" borderId="0" xfId="0" applyFont="1" applyProtection="1">
      <protection locked="0"/>
    </xf>
    <xf numFmtId="0" fontId="25" fillId="0" borderId="99" xfId="0" applyFont="1" applyBorder="1" applyAlignment="1" applyProtection="1">
      <alignment horizontal="center" vertical="top" wrapText="1"/>
      <protection locked="0"/>
    </xf>
    <xf numFmtId="0" fontId="25" fillId="0" borderId="6" xfId="0" applyFont="1" applyBorder="1" applyAlignment="1" applyProtection="1">
      <alignment horizontal="center" vertical="top" wrapText="1"/>
      <protection locked="0"/>
    </xf>
    <xf numFmtId="0" fontId="25" fillId="0" borderId="1" xfId="0" applyFont="1" applyBorder="1" applyAlignment="1" applyProtection="1">
      <alignment horizontal="centerContinuous" vertical="center"/>
      <protection locked="0"/>
    </xf>
    <xf numFmtId="0" fontId="25" fillId="0" borderId="5" xfId="0" applyFont="1" applyBorder="1" applyAlignment="1" applyProtection="1">
      <alignment horizontal="left" vertical="top"/>
      <protection locked="0"/>
    </xf>
    <xf numFmtId="0" fontId="25" fillId="0" borderId="5" xfId="0" applyFont="1" applyBorder="1" applyAlignment="1" applyProtection="1">
      <alignment vertical="top"/>
      <protection locked="0"/>
    </xf>
    <xf numFmtId="0" fontId="25" fillId="0" borderId="1" xfId="0" applyFont="1" applyBorder="1" applyProtection="1">
      <protection locked="0"/>
    </xf>
    <xf numFmtId="0" fontId="25" fillId="2" borderId="1" xfId="0" applyFont="1" applyFill="1" applyBorder="1" applyAlignment="1" applyProtection="1">
      <alignment vertical="center"/>
      <protection locked="0"/>
    </xf>
    <xf numFmtId="11" fontId="25" fillId="2" borderId="5" xfId="0" applyNumberFormat="1" applyFont="1" applyFill="1" applyBorder="1" applyAlignment="1" applyProtection="1">
      <alignment vertical="top"/>
      <protection locked="0"/>
    </xf>
    <xf numFmtId="0" fontId="25" fillId="2" borderId="5" xfId="0" applyFont="1" applyFill="1" applyBorder="1" applyAlignment="1" applyProtection="1">
      <alignment vertical="center"/>
      <protection locked="0"/>
    </xf>
    <xf numFmtId="11" fontId="25" fillId="0" borderId="5" xfId="0" applyNumberFormat="1" applyFont="1" applyBorder="1" applyAlignment="1" applyProtection="1">
      <alignment vertical="top"/>
      <protection locked="0"/>
    </xf>
    <xf numFmtId="11" fontId="25" fillId="0" borderId="5" xfId="0" applyNumberFormat="1" applyFont="1" applyBorder="1" applyAlignment="1" applyProtection="1">
      <alignment horizontal="right" vertical="top"/>
      <protection locked="0"/>
    </xf>
    <xf numFmtId="0" fontId="25" fillId="0" borderId="5" xfId="0" applyFont="1" applyBorder="1" applyAlignment="1" applyProtection="1">
      <alignment vertical="center" wrapText="1"/>
      <protection locked="0"/>
    </xf>
    <xf numFmtId="0" fontId="25" fillId="0" borderId="5" xfId="0" applyFont="1" applyBorder="1" applyAlignment="1" applyProtection="1">
      <alignment vertical="center"/>
      <protection locked="0"/>
    </xf>
    <xf numFmtId="0" fontId="25" fillId="0" borderId="5" xfId="0" applyFont="1" applyBorder="1" applyProtection="1">
      <protection locked="0"/>
    </xf>
    <xf numFmtId="0" fontId="23" fillId="0" borderId="0" xfId="0" applyFont="1" applyProtection="1"/>
    <xf numFmtId="0" fontId="19" fillId="0" borderId="0" xfId="0" applyFont="1" applyProtection="1"/>
    <xf numFmtId="0" fontId="23" fillId="0" borderId="0" xfId="0" applyFont="1" applyAlignment="1" applyProtection="1">
      <alignment vertical="center"/>
    </xf>
    <xf numFmtId="0" fontId="15" fillId="0" borderId="0" xfId="0" applyFont="1" applyProtection="1"/>
    <xf numFmtId="0" fontId="24" fillId="0" borderId="0" xfId="0" applyFont="1" applyAlignment="1" applyProtection="1">
      <alignment horizontal="center" vertical="center"/>
    </xf>
    <xf numFmtId="0" fontId="16" fillId="6" borderId="36" xfId="0" applyFont="1" applyFill="1" applyBorder="1" applyAlignment="1" applyProtection="1">
      <alignment horizontal="centerContinuous" vertical="center"/>
    </xf>
    <xf numFmtId="0" fontId="25" fillId="6" borderId="60" xfId="0" applyFont="1" applyFill="1" applyBorder="1" applyAlignment="1" applyProtection="1">
      <alignment horizontal="center"/>
    </xf>
    <xf numFmtId="0" fontId="25" fillId="6" borderId="38" xfId="0" applyFont="1" applyFill="1" applyBorder="1" applyAlignment="1" applyProtection="1">
      <alignment horizontal="center"/>
    </xf>
    <xf numFmtId="0" fontId="25" fillId="6" borderId="28" xfId="0" applyFont="1" applyFill="1" applyBorder="1" applyAlignment="1" applyProtection="1">
      <alignment horizontal="centerContinuous" vertical="center"/>
    </xf>
    <xf numFmtId="0" fontId="25" fillId="6" borderId="34" xfId="0" applyFont="1" applyFill="1" applyBorder="1" applyAlignment="1" applyProtection="1">
      <alignment horizontal="centerContinuous" vertical="center"/>
    </xf>
    <xf numFmtId="0" fontId="25" fillId="6" borderId="29" xfId="0" applyFont="1" applyFill="1" applyBorder="1" applyAlignment="1" applyProtection="1">
      <alignment horizontal="center" vertical="center"/>
    </xf>
    <xf numFmtId="0" fontId="16" fillId="6" borderId="33" xfId="0" applyFont="1" applyFill="1" applyBorder="1" applyAlignment="1" applyProtection="1">
      <alignment horizontal="center" vertical="center"/>
    </xf>
    <xf numFmtId="0" fontId="16" fillId="6" borderId="28" xfId="0" applyFont="1" applyFill="1" applyBorder="1" applyAlignment="1" applyProtection="1">
      <alignment horizontal="centerContinuous" vertical="center"/>
    </xf>
    <xf numFmtId="0" fontId="16" fillId="6" borderId="90" xfId="0" applyFont="1" applyFill="1" applyBorder="1" applyAlignment="1" applyProtection="1">
      <alignment horizontal="centerContinuous" vertical="center"/>
    </xf>
    <xf numFmtId="0" fontId="16" fillId="6" borderId="34" xfId="0" applyFont="1" applyFill="1" applyBorder="1" applyAlignment="1" applyProtection="1">
      <alignment horizontal="centerContinuous" vertical="center"/>
    </xf>
    <xf numFmtId="0" fontId="16" fillId="6" borderId="109" xfId="0" applyFont="1" applyFill="1" applyBorder="1" applyAlignment="1" applyProtection="1">
      <alignment horizontal="center" vertical="center"/>
    </xf>
    <xf numFmtId="0" fontId="16" fillId="6" borderId="36" xfId="0" applyFont="1" applyFill="1" applyBorder="1" applyAlignment="1" applyProtection="1">
      <alignment horizontal="center" vertical="center"/>
    </xf>
    <xf numFmtId="0" fontId="16" fillId="6" borderId="38" xfId="0" applyFont="1" applyFill="1" applyBorder="1" applyAlignment="1" applyProtection="1">
      <alignment horizontal="center" vertical="center"/>
    </xf>
    <xf numFmtId="0" fontId="16" fillId="6" borderId="23" xfId="0" applyFont="1" applyFill="1" applyBorder="1" applyAlignment="1" applyProtection="1">
      <alignment horizontal="centerContinuous" vertical="center"/>
    </xf>
    <xf numFmtId="176" fontId="25" fillId="6" borderId="75" xfId="0" applyNumberFormat="1" applyFont="1" applyFill="1" applyBorder="1" applyAlignment="1" applyProtection="1">
      <alignment horizontal="center" vertical="center"/>
    </xf>
    <xf numFmtId="176" fontId="25" fillId="6" borderId="66" xfId="0" applyNumberFormat="1" applyFont="1" applyFill="1" applyBorder="1" applyAlignment="1" applyProtection="1">
      <alignment horizontal="center" vertical="center"/>
    </xf>
    <xf numFmtId="176" fontId="25" fillId="6" borderId="98" xfId="0" applyNumberFormat="1" applyFont="1" applyFill="1" applyBorder="1" applyAlignment="1" applyProtection="1">
      <alignment horizontal="center" vertical="center"/>
    </xf>
    <xf numFmtId="176" fontId="25" fillId="6" borderId="30" xfId="0" applyNumberFormat="1" applyFont="1" applyFill="1" applyBorder="1" applyAlignment="1" applyProtection="1">
      <alignment horizontal="center" vertical="center"/>
    </xf>
    <xf numFmtId="176" fontId="16" fillId="6" borderId="10" xfId="0" applyNumberFormat="1" applyFont="1" applyFill="1" applyBorder="1" applyAlignment="1" applyProtection="1">
      <alignment horizontal="center" vertical="center"/>
    </xf>
    <xf numFmtId="0" fontId="16" fillId="6" borderId="13" xfId="0" applyFont="1" applyFill="1" applyBorder="1" applyAlignment="1" applyProtection="1">
      <alignment horizontal="center" vertical="center"/>
    </xf>
    <xf numFmtId="0" fontId="16" fillId="6" borderId="7" xfId="0" applyFont="1" applyFill="1" applyBorder="1" applyAlignment="1" applyProtection="1">
      <alignment horizontal="center" vertical="center"/>
    </xf>
    <xf numFmtId="0" fontId="16" fillId="6" borderId="5" xfId="0" applyFont="1" applyFill="1" applyBorder="1" applyAlignment="1" applyProtection="1">
      <alignment horizontal="center" vertical="center"/>
    </xf>
    <xf numFmtId="0" fontId="16" fillId="6" borderId="3" xfId="0" applyFont="1" applyFill="1" applyBorder="1" applyAlignment="1" applyProtection="1">
      <alignment horizontal="center" vertical="center" wrapText="1"/>
    </xf>
    <xf numFmtId="176" fontId="16" fillId="6" borderId="7" xfId="0" applyNumberFormat="1" applyFont="1" applyFill="1" applyBorder="1" applyAlignment="1" applyProtection="1">
      <alignment horizontal="center" vertical="center"/>
    </xf>
    <xf numFmtId="0" fontId="16" fillId="6" borderId="25" xfId="0" applyFont="1" applyFill="1" applyBorder="1" applyAlignment="1" applyProtection="1">
      <alignment horizontal="center" vertical="center"/>
    </xf>
    <xf numFmtId="0" fontId="16" fillId="6" borderId="9" xfId="0" applyFont="1" applyFill="1" applyBorder="1" applyAlignment="1" applyProtection="1">
      <alignment horizontal="center" vertical="center"/>
    </xf>
    <xf numFmtId="0" fontId="16" fillId="6" borderId="23" xfId="0" applyFont="1" applyFill="1" applyBorder="1" applyAlignment="1" applyProtection="1">
      <alignment horizontal="center" vertical="center"/>
    </xf>
    <xf numFmtId="0" fontId="16" fillId="6" borderId="98" xfId="0" applyFont="1" applyFill="1" applyBorder="1" applyAlignment="1" applyProtection="1">
      <alignment horizontal="center" vertical="center"/>
    </xf>
    <xf numFmtId="0" fontId="16" fillId="6" borderId="3" xfId="0" applyFont="1" applyFill="1" applyBorder="1" applyAlignment="1" applyProtection="1">
      <alignment horizontal="center" vertical="center"/>
    </xf>
    <xf numFmtId="0" fontId="16" fillId="6" borderId="79" xfId="0" applyFont="1" applyFill="1" applyBorder="1" applyAlignment="1" applyProtection="1">
      <alignment horizontal="center" vertical="center"/>
    </xf>
    <xf numFmtId="0" fontId="16" fillId="6" borderId="66" xfId="0" applyFont="1" applyFill="1" applyBorder="1" applyAlignment="1" applyProtection="1">
      <alignment horizontal="center" vertical="center"/>
    </xf>
    <xf numFmtId="0" fontId="16" fillId="6" borderId="39" xfId="0" applyFont="1" applyFill="1" applyBorder="1" applyAlignment="1" applyProtection="1">
      <alignment horizontal="centerContinuous" vertical="center"/>
    </xf>
    <xf numFmtId="176" fontId="25" fillId="6" borderId="61" xfId="0" applyNumberFormat="1" applyFont="1" applyFill="1" applyBorder="1" applyAlignment="1" applyProtection="1">
      <alignment horizontal="center" vertical="center"/>
    </xf>
    <xf numFmtId="176" fontId="25" fillId="6" borderId="41" xfId="0" applyNumberFormat="1" applyFont="1" applyFill="1" applyBorder="1" applyAlignment="1" applyProtection="1">
      <alignment horizontal="center" vertical="center"/>
    </xf>
    <xf numFmtId="176" fontId="25" fillId="6" borderId="86" xfId="0" applyNumberFormat="1" applyFont="1" applyFill="1" applyBorder="1" applyAlignment="1" applyProtection="1">
      <alignment horizontal="center" vertical="center"/>
    </xf>
    <xf numFmtId="176" fontId="25" fillId="6" borderId="12" xfId="0" applyNumberFormat="1" applyFont="1" applyFill="1" applyBorder="1" applyAlignment="1" applyProtection="1">
      <alignment horizontal="center" vertical="center"/>
    </xf>
    <xf numFmtId="176" fontId="16" fillId="6" borderId="12" xfId="0" applyNumberFormat="1" applyFont="1" applyFill="1" applyBorder="1" applyAlignment="1" applyProtection="1">
      <alignment horizontal="center" vertical="center"/>
    </xf>
    <xf numFmtId="176" fontId="25" fillId="0" borderId="0" xfId="0" applyNumberFormat="1" applyFont="1" applyAlignment="1" applyProtection="1">
      <alignment vertical="center"/>
    </xf>
    <xf numFmtId="0" fontId="16" fillId="6" borderId="14" xfId="0" applyFont="1" applyFill="1" applyBorder="1" applyAlignment="1" applyProtection="1">
      <alignment horizontal="center" vertical="center"/>
    </xf>
    <xf numFmtId="0" fontId="16" fillId="6" borderId="52" xfId="0" applyFont="1" applyFill="1" applyBorder="1" applyAlignment="1" applyProtection="1">
      <alignment horizontal="center" vertical="center"/>
    </xf>
    <xf numFmtId="0" fontId="16" fillId="6" borderId="19" xfId="0" applyFont="1" applyFill="1" applyBorder="1" applyAlignment="1" applyProtection="1">
      <alignment horizontal="center" vertical="center"/>
    </xf>
    <xf numFmtId="11" fontId="24" fillId="6" borderId="40" xfId="0" applyNumberFormat="1" applyFont="1" applyFill="1" applyBorder="1" applyAlignment="1" applyProtection="1">
      <alignment horizontal="center" vertical="center" wrapText="1"/>
    </xf>
    <xf numFmtId="0" fontId="16" fillId="6" borderId="20" xfId="0" applyFont="1" applyFill="1" applyBorder="1" applyAlignment="1" applyProtection="1">
      <alignment horizontal="center" vertical="center"/>
    </xf>
    <xf numFmtId="0" fontId="16" fillId="6" borderId="11" xfId="0" applyFont="1" applyFill="1" applyBorder="1" applyAlignment="1" applyProtection="1">
      <alignment horizontal="center" vertical="center"/>
    </xf>
    <xf numFmtId="0" fontId="16" fillId="6" borderId="39" xfId="0" applyFont="1" applyFill="1" applyBorder="1" applyAlignment="1" applyProtection="1">
      <alignment horizontal="center" vertical="center"/>
    </xf>
    <xf numFmtId="0" fontId="16" fillId="6" borderId="86" xfId="0" applyFont="1" applyFill="1" applyBorder="1" applyAlignment="1" applyProtection="1">
      <alignment horizontal="center" vertical="center"/>
    </xf>
    <xf numFmtId="0" fontId="16" fillId="6" borderId="40" xfId="0" applyFont="1" applyFill="1" applyBorder="1" applyAlignment="1" applyProtection="1">
      <alignment horizontal="center" vertical="center"/>
    </xf>
    <xf numFmtId="0" fontId="16" fillId="6" borderId="61" xfId="0" applyFont="1" applyFill="1" applyBorder="1" applyAlignment="1" applyProtection="1">
      <alignment horizontal="center" vertical="center"/>
    </xf>
    <xf numFmtId="0" fontId="16" fillId="6" borderId="41" xfId="0" applyFont="1" applyFill="1" applyBorder="1" applyAlignment="1" applyProtection="1">
      <alignment horizontal="center" vertical="center"/>
    </xf>
    <xf numFmtId="0" fontId="16" fillId="2" borderId="23" xfId="0" applyFont="1" applyFill="1" applyBorder="1" applyAlignment="1" applyProtection="1">
      <alignment horizontal="center" vertical="center"/>
    </xf>
    <xf numFmtId="0" fontId="16" fillId="0" borderId="64" xfId="0" applyFont="1" applyBorder="1" applyProtection="1"/>
    <xf numFmtId="176" fontId="25" fillId="0" borderId="49" xfId="0" applyNumberFormat="1" applyFont="1" applyBorder="1" applyAlignment="1" applyProtection="1">
      <alignment horizontal="center" vertical="top"/>
    </xf>
    <xf numFmtId="178" fontId="16" fillId="3" borderId="54" xfId="0" applyNumberFormat="1" applyFont="1" applyFill="1" applyBorder="1" applyAlignment="1" applyProtection="1">
      <alignment horizontal="center"/>
    </xf>
    <xf numFmtId="178" fontId="16" fillId="4" borderId="49" xfId="0" applyNumberFormat="1" applyFont="1" applyFill="1" applyBorder="1" applyAlignment="1" applyProtection="1">
      <alignment horizontal="center"/>
    </xf>
    <xf numFmtId="178" fontId="16" fillId="0" borderId="93" xfId="0" applyNumberFormat="1" applyFont="1" applyBorder="1" applyAlignment="1" applyProtection="1">
      <alignment horizontal="center"/>
    </xf>
    <xf numFmtId="0" fontId="16" fillId="0" borderId="57" xfId="0" applyFont="1" applyBorder="1" applyAlignment="1" applyProtection="1">
      <alignment vertical="center"/>
    </xf>
    <xf numFmtId="11" fontId="16" fillId="0" borderId="54" xfId="0" applyNumberFormat="1" applyFont="1" applyBorder="1" applyAlignment="1" applyProtection="1">
      <alignment horizontal="center" vertical="center"/>
    </xf>
    <xf numFmtId="11" fontId="16" fillId="0" borderId="48" xfId="0" applyNumberFormat="1" applyFont="1" applyBorder="1" applyAlignment="1" applyProtection="1">
      <alignment horizontal="center" vertical="center"/>
    </xf>
    <xf numFmtId="11" fontId="16" fillId="0" borderId="49" xfId="0" applyNumberFormat="1" applyFont="1" applyBorder="1" applyAlignment="1" applyProtection="1">
      <alignment horizontal="center" vertical="center"/>
    </xf>
    <xf numFmtId="0" fontId="16" fillId="0" borderId="111" xfId="0" applyFont="1" applyBorder="1" applyProtection="1"/>
    <xf numFmtId="0" fontId="16" fillId="0" borderId="47" xfId="0" applyFont="1" applyBorder="1" applyAlignment="1" applyProtection="1">
      <alignment horizontal="center"/>
    </xf>
    <xf numFmtId="11" fontId="16" fillId="0" borderId="54" xfId="0" applyNumberFormat="1" applyFont="1" applyBorder="1" applyAlignment="1" applyProtection="1">
      <alignment horizontal="center"/>
    </xf>
    <xf numFmtId="11" fontId="16" fillId="0" borderId="48" xfId="0" applyNumberFormat="1" applyFont="1" applyBorder="1" applyAlignment="1" applyProtection="1">
      <alignment horizontal="center"/>
    </xf>
    <xf numFmtId="11" fontId="16" fillId="0" borderId="64" xfId="0" applyNumberFormat="1" applyFont="1" applyBorder="1" applyAlignment="1" applyProtection="1">
      <alignment horizontal="center"/>
    </xf>
    <xf numFmtId="0" fontId="16" fillId="0" borderId="49" xfId="0" applyFont="1" applyBorder="1" applyProtection="1"/>
    <xf numFmtId="0" fontId="16" fillId="2" borderId="23" xfId="0" applyFont="1" applyFill="1" applyBorder="1" applyAlignment="1" applyProtection="1">
      <alignment vertical="center"/>
    </xf>
    <xf numFmtId="0" fontId="16" fillId="0" borderId="80" xfId="0" applyFont="1" applyBorder="1" applyAlignment="1" applyProtection="1">
      <alignment vertical="center"/>
    </xf>
    <xf numFmtId="11" fontId="16" fillId="0" borderId="89" xfId="0" applyNumberFormat="1" applyFont="1" applyBorder="1" applyAlignment="1" applyProtection="1">
      <alignment horizontal="center" vertical="center"/>
    </xf>
    <xf numFmtId="11" fontId="16" fillId="0" borderId="81" xfId="0" applyNumberFormat="1" applyFont="1" applyBorder="1" applyAlignment="1" applyProtection="1">
      <alignment horizontal="center" vertical="center"/>
    </xf>
    <xf numFmtId="11" fontId="16" fillId="0" borderId="84" xfId="0" applyNumberFormat="1" applyFont="1" applyBorder="1" applyAlignment="1" applyProtection="1">
      <alignment horizontal="center" vertical="center"/>
    </xf>
    <xf numFmtId="0" fontId="16" fillId="0" borderId="96" xfId="0" applyFont="1" applyBorder="1" applyAlignment="1" applyProtection="1">
      <alignment horizontal="center" vertical="center"/>
    </xf>
    <xf numFmtId="0" fontId="16" fillId="0" borderId="103" xfId="0" applyFont="1" applyBorder="1" applyProtection="1"/>
    <xf numFmtId="176" fontId="25" fillId="0" borderId="97" xfId="0" applyNumberFormat="1" applyFont="1" applyBorder="1" applyAlignment="1" applyProtection="1">
      <alignment horizontal="center" vertical="top"/>
    </xf>
    <xf numFmtId="178" fontId="16" fillId="2" borderId="94" xfId="0" applyNumberFormat="1" applyFont="1" applyFill="1" applyBorder="1" applyAlignment="1" applyProtection="1">
      <alignment horizontal="center" vertical="top"/>
    </xf>
    <xf numFmtId="0" fontId="16" fillId="0" borderId="59" xfId="0" applyFont="1" applyBorder="1" applyAlignment="1" applyProtection="1">
      <alignment vertical="center"/>
    </xf>
    <xf numFmtId="11" fontId="16" fillId="0" borderId="52" xfId="0" applyNumberFormat="1" applyFont="1" applyBorder="1" applyAlignment="1" applyProtection="1">
      <alignment horizontal="center" vertical="center"/>
    </xf>
    <xf numFmtId="11" fontId="16" fillId="0" borderId="19" xfId="0" applyNumberFormat="1" applyFont="1" applyBorder="1" applyAlignment="1" applyProtection="1">
      <alignment horizontal="center" vertical="center"/>
    </xf>
    <xf numFmtId="11" fontId="16" fillId="0" borderId="20" xfId="0" applyNumberFormat="1" applyFont="1" applyBorder="1" applyAlignment="1" applyProtection="1">
      <alignment horizontal="center" vertical="center"/>
    </xf>
    <xf numFmtId="0" fontId="16" fillId="0" borderId="112" xfId="0" applyFont="1" applyBorder="1" applyProtection="1"/>
    <xf numFmtId="0" fontId="16" fillId="0" borderId="67" xfId="0" applyFont="1" applyBorder="1" applyAlignment="1" applyProtection="1">
      <alignment horizontal="center"/>
    </xf>
    <xf numFmtId="11" fontId="16" fillId="0" borderId="87" xfId="0" applyNumberFormat="1" applyFont="1" applyBorder="1" applyAlignment="1" applyProtection="1">
      <alignment horizontal="center"/>
    </xf>
    <xf numFmtId="11" fontId="16" fillId="0" borderId="68" xfId="0" applyNumberFormat="1" applyFont="1" applyBorder="1" applyAlignment="1" applyProtection="1">
      <alignment horizontal="center"/>
    </xf>
    <xf numFmtId="11" fontId="16" fillId="0" borderId="69" xfId="0" applyNumberFormat="1" applyFont="1" applyBorder="1" applyAlignment="1" applyProtection="1">
      <alignment horizontal="center"/>
    </xf>
    <xf numFmtId="0" fontId="16" fillId="0" borderId="70" xfId="0" applyFont="1" applyBorder="1" applyProtection="1"/>
    <xf numFmtId="176" fontId="25" fillId="0" borderId="0" xfId="0" applyNumberFormat="1" applyFont="1" applyAlignment="1" applyProtection="1">
      <alignment horizontal="left" vertical="top"/>
    </xf>
    <xf numFmtId="0" fontId="16" fillId="0" borderId="14" xfId="0" applyFont="1" applyBorder="1" applyAlignment="1" applyProtection="1">
      <alignment horizontal="center" vertical="center"/>
    </xf>
    <xf numFmtId="11" fontId="16" fillId="0" borderId="86" xfId="0" applyNumberFormat="1" applyFont="1" applyBorder="1" applyAlignment="1" applyProtection="1">
      <alignment horizontal="center" vertical="center"/>
    </xf>
    <xf numFmtId="11" fontId="16" fillId="0" borderId="40" xfId="0" applyNumberFormat="1" applyFont="1" applyBorder="1" applyAlignment="1" applyProtection="1">
      <alignment horizontal="center" vertical="center"/>
    </xf>
    <xf numFmtId="11" fontId="16" fillId="0" borderId="41" xfId="0" applyNumberFormat="1" applyFont="1" applyBorder="1" applyAlignment="1" applyProtection="1">
      <alignment horizontal="center" vertical="center"/>
    </xf>
    <xf numFmtId="11" fontId="16" fillId="0" borderId="86" xfId="0" applyNumberFormat="1" applyFont="1" applyBorder="1" applyAlignment="1" applyProtection="1">
      <alignment horizontal="center"/>
    </xf>
    <xf numFmtId="0" fontId="16" fillId="0" borderId="40" xfId="0" applyFont="1" applyBorder="1" applyAlignment="1" applyProtection="1">
      <alignment horizontal="center"/>
    </xf>
    <xf numFmtId="11" fontId="16" fillId="0" borderId="12" xfId="0" applyNumberFormat="1" applyFont="1" applyBorder="1" applyAlignment="1" applyProtection="1">
      <alignment horizontal="center"/>
    </xf>
    <xf numFmtId="0" fontId="16" fillId="0" borderId="0" xfId="0" applyFont="1" applyAlignment="1" applyProtection="1">
      <alignment vertical="center"/>
    </xf>
    <xf numFmtId="0" fontId="16" fillId="2" borderId="0" xfId="0" applyFont="1" applyFill="1" applyProtection="1"/>
    <xf numFmtId="0" fontId="15" fillId="3" borderId="27" xfId="0" applyFont="1" applyFill="1" applyBorder="1" applyAlignment="1" applyProtection="1">
      <alignment vertical="center"/>
    </xf>
    <xf numFmtId="0" fontId="15" fillId="3" borderId="28" xfId="0" applyFont="1" applyFill="1" applyBorder="1" applyAlignment="1" applyProtection="1">
      <alignment vertical="center"/>
    </xf>
    <xf numFmtId="0" fontId="16" fillId="3" borderId="34" xfId="0" applyFont="1" applyFill="1" applyBorder="1" applyAlignment="1" applyProtection="1">
      <alignment vertical="center"/>
    </xf>
    <xf numFmtId="0" fontId="16" fillId="2" borderId="2" xfId="0" applyFont="1" applyFill="1" applyBorder="1" applyAlignment="1" applyProtection="1">
      <alignment horizontal="left" vertical="top" wrapText="1"/>
    </xf>
    <xf numFmtId="0" fontId="16" fillId="2" borderId="30" xfId="0" applyFont="1" applyFill="1" applyBorder="1" applyAlignment="1" applyProtection="1">
      <alignment horizontal="left" vertical="top" wrapText="1"/>
    </xf>
    <xf numFmtId="0" fontId="16" fillId="2" borderId="9" xfId="0" applyFont="1" applyFill="1" applyBorder="1" applyAlignment="1" applyProtection="1">
      <alignment horizontal="left" vertical="top" wrapText="1"/>
    </xf>
    <xf numFmtId="0" fontId="16" fillId="2" borderId="0" xfId="0" applyFont="1" applyFill="1" applyAlignment="1" applyProtection="1">
      <alignment horizontal="left" vertical="top" wrapText="1"/>
    </xf>
    <xf numFmtId="0" fontId="16" fillId="2" borderId="10" xfId="0" applyFont="1" applyFill="1" applyBorder="1" applyAlignment="1" applyProtection="1">
      <alignment horizontal="left" vertical="top" wrapText="1"/>
    </xf>
    <xf numFmtId="0" fontId="16" fillId="2" borderId="11" xfId="0" applyFont="1" applyFill="1" applyBorder="1" applyAlignment="1" applyProtection="1">
      <alignment horizontal="left" vertical="top" wrapText="1"/>
    </xf>
    <xf numFmtId="0" fontId="16" fillId="2" borderId="32" xfId="0" applyFont="1" applyFill="1" applyBorder="1" applyAlignment="1" applyProtection="1">
      <alignment horizontal="left" vertical="top" wrapText="1"/>
    </xf>
    <xf numFmtId="0" fontId="16" fillId="2" borderId="12" xfId="0" applyFont="1" applyFill="1" applyBorder="1" applyAlignment="1" applyProtection="1">
      <alignment horizontal="left" vertical="top" wrapText="1"/>
    </xf>
    <xf numFmtId="0" fontId="16" fillId="4" borderId="27" xfId="0" applyFont="1" applyFill="1" applyBorder="1" applyAlignment="1" applyProtection="1">
      <alignment horizontal="left" vertical="center"/>
    </xf>
    <xf numFmtId="0" fontId="16" fillId="4" borderId="28" xfId="0" applyFont="1" applyFill="1" applyBorder="1" applyAlignment="1" applyProtection="1">
      <alignment horizontal="left" vertical="center"/>
    </xf>
    <xf numFmtId="0" fontId="16" fillId="4" borderId="34" xfId="0" applyFont="1" applyFill="1" applyBorder="1" applyAlignment="1" applyProtection="1">
      <alignment horizontal="left" vertical="center"/>
    </xf>
    <xf numFmtId="0" fontId="19" fillId="2" borderId="9" xfId="0" applyFont="1" applyFill="1" applyBorder="1" applyAlignment="1" applyProtection="1">
      <alignment horizontal="left" vertical="top"/>
    </xf>
    <xf numFmtId="0" fontId="16" fillId="2" borderId="23" xfId="0" applyFont="1" applyFill="1" applyBorder="1" applyAlignment="1" applyProtection="1">
      <alignment horizontal="center" vertical="center"/>
      <protection locked="0"/>
    </xf>
    <xf numFmtId="0" fontId="16" fillId="0" borderId="64" xfId="0" applyFont="1" applyBorder="1" applyProtection="1">
      <protection locked="0"/>
    </xf>
    <xf numFmtId="176" fontId="25" fillId="0" borderId="49" xfId="0" applyNumberFormat="1" applyFont="1" applyBorder="1" applyAlignment="1" applyProtection="1">
      <alignment horizontal="center" vertical="top"/>
      <protection locked="0"/>
    </xf>
    <xf numFmtId="178" fontId="16" fillId="3" borderId="54" xfId="0" applyNumberFormat="1" applyFont="1" applyFill="1" applyBorder="1" applyAlignment="1" applyProtection="1">
      <alignment horizontal="center"/>
      <protection locked="0"/>
    </xf>
    <xf numFmtId="178" fontId="16" fillId="4" borderId="49" xfId="0" applyNumberFormat="1" applyFont="1" applyFill="1" applyBorder="1" applyAlignment="1" applyProtection="1">
      <alignment horizontal="center"/>
      <protection locked="0"/>
    </xf>
    <xf numFmtId="178" fontId="16" fillId="0" borderId="93" xfId="0" applyNumberFormat="1" applyFont="1" applyBorder="1" applyAlignment="1" applyProtection="1">
      <alignment horizontal="center"/>
      <protection locked="0"/>
    </xf>
    <xf numFmtId="0" fontId="16" fillId="2" borderId="23" xfId="0" applyFont="1" applyFill="1" applyBorder="1" applyAlignment="1" applyProtection="1">
      <alignment vertical="center"/>
      <protection locked="0"/>
    </xf>
    <xf numFmtId="0" fontId="16" fillId="0" borderId="96" xfId="0" applyFont="1" applyBorder="1" applyAlignment="1" applyProtection="1">
      <alignment horizontal="center" vertical="center"/>
      <protection locked="0"/>
    </xf>
    <xf numFmtId="0" fontId="16" fillId="0" borderId="103" xfId="0" applyFont="1" applyBorder="1" applyProtection="1">
      <protection locked="0"/>
    </xf>
    <xf numFmtId="176" fontId="25" fillId="0" borderId="97" xfId="0" applyNumberFormat="1" applyFont="1" applyBorder="1" applyAlignment="1" applyProtection="1">
      <alignment horizontal="center" vertical="top"/>
      <protection locked="0"/>
    </xf>
    <xf numFmtId="178" fontId="16" fillId="2" borderId="94" xfId="0" applyNumberFormat="1" applyFont="1" applyFill="1" applyBorder="1" applyAlignment="1" applyProtection="1">
      <alignment horizontal="center" vertical="top"/>
      <protection locked="0"/>
    </xf>
    <xf numFmtId="178" fontId="16" fillId="0" borderId="97" xfId="0" applyNumberFormat="1" applyFont="1" applyBorder="1" applyAlignment="1" applyProtection="1">
      <alignment horizontal="center" vertical="top"/>
      <protection locked="0"/>
    </xf>
    <xf numFmtId="178" fontId="19" fillId="7" borderId="15" xfId="0" applyNumberFormat="1" applyFont="1" applyFill="1" applyBorder="1" applyAlignment="1" applyProtection="1">
      <alignment horizontal="center" vertical="top"/>
      <protection locked="0"/>
    </xf>
    <xf numFmtId="0" fontId="15" fillId="3" borderId="27" xfId="0" applyFont="1" applyFill="1" applyBorder="1" applyAlignment="1" applyProtection="1">
      <alignment vertical="center"/>
      <protection locked="0"/>
    </xf>
    <xf numFmtId="0" fontId="15" fillId="3" borderId="28" xfId="0" applyFont="1" applyFill="1" applyBorder="1" applyAlignment="1" applyProtection="1">
      <alignment vertical="center"/>
      <protection locked="0"/>
    </xf>
    <xf numFmtId="0" fontId="16" fillId="3" borderId="34" xfId="0" applyFont="1" applyFill="1" applyBorder="1" applyAlignment="1" applyProtection="1">
      <alignment vertical="center"/>
      <protection locked="0"/>
    </xf>
    <xf numFmtId="0" fontId="16" fillId="2" borderId="31" xfId="0" applyFont="1" applyFill="1" applyBorder="1" applyAlignment="1" applyProtection="1">
      <alignment horizontal="left" vertical="top" wrapText="1"/>
      <protection locked="0"/>
    </xf>
    <xf numFmtId="0" fontId="16" fillId="2" borderId="2" xfId="0" applyFont="1" applyFill="1" applyBorder="1" applyAlignment="1" applyProtection="1">
      <alignment horizontal="left" vertical="top" wrapText="1"/>
      <protection locked="0"/>
    </xf>
    <xf numFmtId="0" fontId="16" fillId="2" borderId="30" xfId="0" applyFont="1" applyFill="1" applyBorder="1" applyAlignment="1" applyProtection="1">
      <alignment horizontal="left" vertical="top" wrapText="1"/>
      <protection locked="0"/>
    </xf>
    <xf numFmtId="0" fontId="16" fillId="2" borderId="9" xfId="0" applyFont="1" applyFill="1" applyBorder="1" applyAlignment="1" applyProtection="1">
      <alignment horizontal="left" vertical="top" wrapText="1"/>
      <protection locked="0"/>
    </xf>
    <xf numFmtId="0" fontId="16" fillId="2" borderId="0" xfId="0" applyFont="1" applyFill="1" applyAlignment="1" applyProtection="1">
      <alignment horizontal="left" vertical="top" wrapText="1"/>
      <protection locked="0"/>
    </xf>
    <xf numFmtId="0" fontId="16" fillId="2" borderId="10" xfId="0" applyFont="1" applyFill="1" applyBorder="1" applyAlignment="1" applyProtection="1">
      <alignment horizontal="left" vertical="top" wrapText="1"/>
      <protection locked="0"/>
    </xf>
    <xf numFmtId="0" fontId="16" fillId="2" borderId="11" xfId="0" applyFont="1" applyFill="1" applyBorder="1" applyAlignment="1" applyProtection="1">
      <alignment horizontal="left" vertical="top" wrapText="1"/>
      <protection locked="0"/>
    </xf>
    <xf numFmtId="0" fontId="16" fillId="2" borderId="32" xfId="0" applyFont="1" applyFill="1" applyBorder="1" applyAlignment="1" applyProtection="1">
      <alignment horizontal="left" vertical="top" wrapText="1"/>
      <protection locked="0"/>
    </xf>
    <xf numFmtId="0" fontId="16" fillId="2" borderId="12" xfId="0" applyFont="1" applyFill="1" applyBorder="1" applyAlignment="1" applyProtection="1">
      <alignment horizontal="left" vertical="top" wrapText="1"/>
      <protection locked="0"/>
    </xf>
    <xf numFmtId="0" fontId="16" fillId="4" borderId="27" xfId="0" applyFont="1" applyFill="1" applyBorder="1" applyAlignment="1" applyProtection="1">
      <alignment horizontal="left" vertical="center"/>
      <protection locked="0"/>
    </xf>
    <xf numFmtId="0" fontId="16" fillId="4" borderId="28" xfId="0" applyFont="1" applyFill="1" applyBorder="1" applyAlignment="1" applyProtection="1">
      <alignment horizontal="left" vertical="center"/>
      <protection locked="0"/>
    </xf>
    <xf numFmtId="0" fontId="16" fillId="4" borderId="34" xfId="0" applyFont="1" applyFill="1" applyBorder="1" applyAlignment="1" applyProtection="1">
      <alignment horizontal="left" vertical="center"/>
      <protection locked="0"/>
    </xf>
    <xf numFmtId="0" fontId="19" fillId="2" borderId="31" xfId="0" applyFont="1" applyFill="1" applyBorder="1" applyAlignment="1" applyProtection="1">
      <alignment horizontal="left" vertical="top"/>
      <protection locked="0"/>
    </xf>
    <xf numFmtId="0" fontId="19" fillId="2" borderId="9" xfId="0" applyFont="1" applyFill="1" applyBorder="1" applyAlignment="1" applyProtection="1">
      <alignment horizontal="left" vertical="top"/>
      <protection locked="0"/>
    </xf>
    <xf numFmtId="0" fontId="16" fillId="2" borderId="36" xfId="0" applyFont="1" applyFill="1" applyBorder="1" applyAlignment="1" applyProtection="1">
      <alignment horizontal="center" vertical="center"/>
      <protection locked="0"/>
    </xf>
    <xf numFmtId="0" fontId="16" fillId="0" borderId="45" xfId="0" applyFont="1" applyBorder="1" applyProtection="1">
      <protection locked="0"/>
    </xf>
    <xf numFmtId="176" fontId="25" fillId="0" borderId="92" xfId="0" applyNumberFormat="1" applyFont="1" applyBorder="1" applyAlignment="1" applyProtection="1">
      <alignment horizontal="center" vertical="top"/>
      <protection locked="0"/>
    </xf>
    <xf numFmtId="178" fontId="16" fillId="3" borderId="44" xfId="0" applyNumberFormat="1" applyFont="1" applyFill="1" applyBorder="1" applyAlignment="1" applyProtection="1">
      <alignment horizontal="center"/>
      <protection locked="0"/>
    </xf>
    <xf numFmtId="178" fontId="16" fillId="4" borderId="45" xfId="0" applyNumberFormat="1" applyFont="1" applyFill="1" applyBorder="1" applyAlignment="1" applyProtection="1">
      <alignment horizontal="center"/>
      <protection locked="0"/>
    </xf>
    <xf numFmtId="178" fontId="16" fillId="0" borderId="92" xfId="0" applyNumberFormat="1" applyFont="1" applyBorder="1" applyAlignment="1" applyProtection="1">
      <alignment horizontal="center"/>
      <protection locked="0"/>
    </xf>
    <xf numFmtId="0" fontId="16" fillId="0" borderId="48" xfId="0" applyFont="1" applyBorder="1" applyProtection="1">
      <protection locked="0"/>
    </xf>
    <xf numFmtId="176" fontId="25" fillId="0" borderId="93" xfId="0" applyNumberFormat="1" applyFont="1" applyBorder="1" applyAlignment="1" applyProtection="1">
      <alignment horizontal="center" vertical="top"/>
      <protection locked="0"/>
    </xf>
    <xf numFmtId="178" fontId="16" fillId="3" borderId="47" xfId="0" applyNumberFormat="1" applyFont="1" applyFill="1" applyBorder="1" applyAlignment="1" applyProtection="1">
      <alignment horizontal="center"/>
      <protection locked="0"/>
    </xf>
    <xf numFmtId="178" fontId="16" fillId="4" borderId="48" xfId="0" applyNumberFormat="1" applyFont="1" applyFill="1" applyBorder="1" applyAlignment="1" applyProtection="1">
      <alignment horizontal="center"/>
      <protection locked="0"/>
    </xf>
    <xf numFmtId="0" fontId="16" fillId="2" borderId="39" xfId="0" applyFont="1" applyFill="1" applyBorder="1" applyAlignment="1" applyProtection="1">
      <alignment horizontal="center" vertical="center"/>
      <protection locked="0"/>
    </xf>
    <xf numFmtId="0" fontId="16" fillId="0" borderId="40" xfId="0" applyFont="1" applyBorder="1" applyProtection="1">
      <protection locked="0"/>
    </xf>
    <xf numFmtId="176" fontId="25" fillId="0" borderId="12" xfId="0" applyNumberFormat="1" applyFont="1" applyBorder="1" applyAlignment="1" applyProtection="1">
      <alignment horizontal="center" vertical="top"/>
      <protection locked="0"/>
    </xf>
    <xf numFmtId="178" fontId="16" fillId="3" borderId="23" xfId="0" applyNumberFormat="1" applyFont="1" applyFill="1" applyBorder="1" applyAlignment="1" applyProtection="1">
      <alignment horizontal="center"/>
      <protection locked="0"/>
    </xf>
    <xf numFmtId="178" fontId="16" fillId="4" borderId="16" xfId="0" applyNumberFormat="1" applyFont="1" applyFill="1" applyBorder="1" applyAlignment="1" applyProtection="1">
      <alignment horizontal="center"/>
      <protection locked="0"/>
    </xf>
    <xf numFmtId="178" fontId="16" fillId="0" borderId="104" xfId="0" applyNumberFormat="1" applyFont="1" applyBorder="1" applyAlignment="1" applyProtection="1">
      <alignment horizontal="center"/>
      <protection locked="0"/>
    </xf>
    <xf numFmtId="0" fontId="16" fillId="0" borderId="39" xfId="0" applyFont="1" applyBorder="1" applyAlignment="1" applyProtection="1">
      <alignment horizontal="center" vertical="center"/>
      <protection locked="0"/>
    </xf>
    <xf numFmtId="0" fontId="16" fillId="0" borderId="86" xfId="0" applyFont="1" applyBorder="1" applyProtection="1">
      <protection locked="0"/>
    </xf>
    <xf numFmtId="176" fontId="25" fillId="0" borderId="41" xfId="0" applyNumberFormat="1" applyFont="1" applyBorder="1" applyAlignment="1" applyProtection="1">
      <alignment horizontal="center" vertical="top"/>
      <protection locked="0"/>
    </xf>
    <xf numFmtId="178" fontId="16" fillId="0" borderId="96" xfId="0" applyNumberFormat="1" applyFont="1" applyBorder="1" applyAlignment="1" applyProtection="1">
      <alignment horizontal="center" vertical="top"/>
      <protection locked="0"/>
    </xf>
    <xf numFmtId="178" fontId="16" fillId="0" borderId="94" xfId="0" applyNumberFormat="1" applyFont="1" applyBorder="1" applyAlignment="1" applyProtection="1">
      <alignment horizontal="center" vertical="top"/>
      <protection locked="0"/>
    </xf>
    <xf numFmtId="0" fontId="16" fillId="6" borderId="16" xfId="0" applyFont="1" applyFill="1" applyBorder="1" applyAlignment="1" applyProtection="1">
      <alignment horizontal="center" vertical="center"/>
      <protection locked="0"/>
    </xf>
    <xf numFmtId="0" fontId="16" fillId="6" borderId="78" xfId="0" applyFont="1" applyFill="1" applyBorder="1" applyProtection="1">
      <protection locked="0"/>
    </xf>
    <xf numFmtId="176" fontId="16" fillId="6" borderId="71" xfId="0" applyNumberFormat="1" applyFont="1" applyFill="1" applyBorder="1" applyAlignment="1" applyProtection="1">
      <alignment horizontal="center" vertical="top"/>
      <protection locked="0"/>
    </xf>
    <xf numFmtId="176" fontId="16" fillId="6" borderId="71" xfId="0" applyNumberFormat="1" applyFont="1" applyFill="1" applyBorder="1" applyAlignment="1" applyProtection="1">
      <alignment horizontal="left" vertical="top"/>
      <protection locked="0"/>
    </xf>
    <xf numFmtId="176" fontId="16" fillId="6" borderId="78" xfId="0" applyNumberFormat="1" applyFont="1" applyFill="1" applyBorder="1" applyAlignment="1" applyProtection="1">
      <alignment horizontal="left" vertical="top"/>
      <protection locked="0"/>
    </xf>
    <xf numFmtId="0" fontId="16" fillId="6" borderId="54" xfId="0" applyFont="1" applyFill="1" applyBorder="1" applyProtection="1">
      <protection locked="0"/>
    </xf>
    <xf numFmtId="176" fontId="16" fillId="6" borderId="48" xfId="0" applyNumberFormat="1" applyFont="1" applyFill="1" applyBorder="1" applyAlignment="1" applyProtection="1">
      <alignment horizontal="center" vertical="top"/>
      <protection locked="0"/>
    </xf>
    <xf numFmtId="0" fontId="16" fillId="6" borderId="48" xfId="0" applyFont="1" applyFill="1" applyBorder="1" applyProtection="1">
      <protection locked="0"/>
    </xf>
    <xf numFmtId="0" fontId="16" fillId="6" borderId="6" xfId="0" applyFont="1" applyFill="1" applyBorder="1" applyAlignment="1" applyProtection="1">
      <alignment horizontal="center" vertical="center"/>
      <protection locked="0"/>
    </xf>
    <xf numFmtId="0" fontId="16" fillId="6" borderId="55" xfId="0" applyFont="1" applyFill="1" applyBorder="1" applyProtection="1">
      <protection locked="0"/>
    </xf>
    <xf numFmtId="176" fontId="16" fillId="6" borderId="50" xfId="0" applyNumberFormat="1" applyFont="1" applyFill="1" applyBorder="1" applyAlignment="1" applyProtection="1">
      <alignment horizontal="center" vertical="top"/>
      <protection locked="0"/>
    </xf>
    <xf numFmtId="0" fontId="16" fillId="6" borderId="50" xfId="0" applyFont="1" applyFill="1" applyBorder="1" applyProtection="1">
      <protection locked="0"/>
    </xf>
    <xf numFmtId="0" fontId="16" fillId="2" borderId="31" xfId="0" applyFont="1" applyFill="1" applyBorder="1" applyAlignment="1" applyProtection="1">
      <alignment vertical="top" wrapText="1"/>
      <protection locked="0"/>
    </xf>
    <xf numFmtId="0" fontId="16" fillId="2" borderId="2" xfId="0" applyFont="1" applyFill="1" applyBorder="1" applyAlignment="1" applyProtection="1">
      <alignment vertical="top" wrapText="1"/>
      <protection locked="0"/>
    </xf>
    <xf numFmtId="0" fontId="16" fillId="2" borderId="30" xfId="0" applyFont="1" applyFill="1" applyBorder="1" applyAlignment="1" applyProtection="1">
      <alignment vertical="top" wrapText="1"/>
      <protection locked="0"/>
    </xf>
    <xf numFmtId="0" fontId="16" fillId="2" borderId="9" xfId="0" applyFont="1" applyFill="1" applyBorder="1" applyAlignment="1" applyProtection="1">
      <alignment vertical="top" wrapText="1"/>
      <protection locked="0"/>
    </xf>
    <xf numFmtId="0" fontId="16" fillId="2" borderId="0" xfId="0" applyFont="1" applyFill="1" applyAlignment="1" applyProtection="1">
      <alignment vertical="top" wrapText="1"/>
      <protection locked="0"/>
    </xf>
    <xf numFmtId="0" fontId="16" fillId="2" borderId="10" xfId="0" applyFont="1" applyFill="1" applyBorder="1" applyAlignment="1" applyProtection="1">
      <alignment vertical="top" wrapText="1"/>
      <protection locked="0"/>
    </xf>
    <xf numFmtId="0" fontId="16" fillId="2" borderId="11" xfId="0" applyFont="1" applyFill="1" applyBorder="1" applyAlignment="1" applyProtection="1">
      <alignment vertical="top" wrapText="1"/>
      <protection locked="0"/>
    </xf>
    <xf numFmtId="0" fontId="16" fillId="2" borderId="32" xfId="0" applyFont="1" applyFill="1" applyBorder="1" applyAlignment="1" applyProtection="1">
      <alignment vertical="top" wrapText="1"/>
      <protection locked="0"/>
    </xf>
    <xf numFmtId="0" fontId="16" fillId="2" borderId="12" xfId="0" applyFont="1" applyFill="1" applyBorder="1" applyAlignment="1" applyProtection="1">
      <alignment vertical="top" wrapText="1"/>
      <protection locked="0"/>
    </xf>
    <xf numFmtId="0" fontId="16" fillId="4" borderId="27" xfId="0" applyFont="1" applyFill="1" applyBorder="1" applyAlignment="1" applyProtection="1">
      <alignment vertical="center"/>
      <protection locked="0"/>
    </xf>
    <xf numFmtId="0" fontId="16" fillId="4" borderId="28" xfId="0" applyFont="1" applyFill="1" applyBorder="1" applyAlignment="1" applyProtection="1">
      <alignment vertical="center"/>
      <protection locked="0"/>
    </xf>
    <xf numFmtId="0" fontId="19" fillId="2" borderId="31" xfId="0" applyFont="1" applyFill="1" applyBorder="1" applyAlignment="1" applyProtection="1">
      <alignment vertical="top"/>
      <protection locked="0"/>
    </xf>
    <xf numFmtId="0" fontId="19" fillId="2" borderId="9" xfId="0" applyFont="1" applyFill="1" applyBorder="1" applyAlignment="1" applyProtection="1">
      <alignment vertical="top"/>
      <protection locked="0"/>
    </xf>
    <xf numFmtId="0" fontId="16" fillId="2" borderId="36" xfId="0" applyFont="1" applyFill="1" applyBorder="1" applyAlignment="1" applyProtection="1">
      <alignment vertical="center"/>
      <protection locked="0"/>
    </xf>
    <xf numFmtId="176" fontId="16" fillId="0" borderId="63" xfId="0" applyNumberFormat="1" applyFont="1" applyBorder="1" applyAlignment="1" applyProtection="1">
      <alignment horizontal="center" vertical="top"/>
      <protection locked="0"/>
    </xf>
    <xf numFmtId="178" fontId="19" fillId="4" borderId="45" xfId="0" applyNumberFormat="1" applyFont="1" applyFill="1" applyBorder="1" applyAlignment="1" applyProtection="1">
      <alignment horizontal="center"/>
      <protection locked="0"/>
    </xf>
    <xf numFmtId="178" fontId="16" fillId="0" borderId="102" xfId="0" applyNumberFormat="1" applyFont="1" applyBorder="1" applyAlignment="1" applyProtection="1">
      <alignment horizontal="center"/>
      <protection locked="0"/>
    </xf>
    <xf numFmtId="176" fontId="16" fillId="0" borderId="64" xfId="0" applyNumberFormat="1" applyFont="1" applyBorder="1" applyAlignment="1" applyProtection="1">
      <alignment horizontal="center" vertical="top"/>
      <protection locked="0"/>
    </xf>
    <xf numFmtId="178" fontId="19" fillId="4" borderId="48" xfId="0" applyNumberFormat="1" applyFont="1" applyFill="1" applyBorder="1" applyAlignment="1" applyProtection="1">
      <alignment horizontal="center"/>
      <protection locked="0"/>
    </xf>
    <xf numFmtId="0" fontId="16" fillId="0" borderId="81" xfId="0" applyFont="1" applyBorder="1" applyProtection="1">
      <protection locked="0"/>
    </xf>
    <xf numFmtId="176" fontId="16" fillId="0" borderId="82" xfId="0" applyNumberFormat="1" applyFont="1" applyBorder="1" applyAlignment="1" applyProtection="1">
      <alignment horizontal="center" vertical="top"/>
      <protection locked="0"/>
    </xf>
    <xf numFmtId="178" fontId="16" fillId="3" borderId="83" xfId="0" applyNumberFormat="1" applyFont="1" applyFill="1" applyBorder="1" applyAlignment="1" applyProtection="1">
      <alignment horizontal="center"/>
      <protection locked="0"/>
    </xf>
    <xf numFmtId="178" fontId="19" fillId="4" borderId="81" xfId="0" applyNumberFormat="1" applyFont="1" applyFill="1" applyBorder="1" applyAlignment="1" applyProtection="1">
      <alignment horizontal="center"/>
      <protection locked="0"/>
    </xf>
    <xf numFmtId="178" fontId="16" fillId="3" borderId="44" xfId="0" applyNumberFormat="1" applyFont="1" applyFill="1" applyBorder="1" applyAlignment="1" applyProtection="1">
      <alignment horizontal="center" vertical="top"/>
      <protection locked="0"/>
    </xf>
    <xf numFmtId="178" fontId="19" fillId="4" borderId="45" xfId="0" applyNumberFormat="1" applyFont="1" applyFill="1" applyBorder="1" applyAlignment="1" applyProtection="1">
      <alignment horizontal="center" vertical="top"/>
      <protection locked="0"/>
    </xf>
    <xf numFmtId="178" fontId="19" fillId="7" borderId="102" xfId="0" applyNumberFormat="1" applyFont="1" applyFill="1" applyBorder="1" applyAlignment="1" applyProtection="1">
      <alignment horizontal="center" vertical="top"/>
      <protection locked="0"/>
    </xf>
    <xf numFmtId="0" fontId="16" fillId="0" borderId="50" xfId="0" applyFont="1" applyBorder="1" applyProtection="1">
      <protection locked="0"/>
    </xf>
    <xf numFmtId="176" fontId="16" fillId="0" borderId="65" xfId="0" applyNumberFormat="1" applyFont="1" applyBorder="1" applyAlignment="1" applyProtection="1">
      <alignment horizontal="center" vertical="top"/>
      <protection locked="0"/>
    </xf>
    <xf numFmtId="178" fontId="16" fillId="3" borderId="120" xfId="0" applyNumberFormat="1" applyFont="1" applyFill="1" applyBorder="1" applyAlignment="1" applyProtection="1">
      <alignment horizontal="center" vertical="top"/>
      <protection locked="0"/>
    </xf>
    <xf numFmtId="178" fontId="19" fillId="4" borderId="50" xfId="0" applyNumberFormat="1" applyFont="1" applyFill="1" applyBorder="1" applyAlignment="1" applyProtection="1">
      <alignment horizontal="center" vertical="top"/>
      <protection locked="0"/>
    </xf>
    <xf numFmtId="178" fontId="19" fillId="7" borderId="126" xfId="0" applyNumberFormat="1" applyFont="1" applyFill="1" applyBorder="1" applyAlignment="1" applyProtection="1">
      <alignment horizontal="center" vertical="top"/>
      <protection locked="0"/>
    </xf>
    <xf numFmtId="0" fontId="16" fillId="0" borderId="40" xfId="0" applyFont="1" applyBorder="1" applyAlignment="1" applyProtection="1">
      <alignment horizontal="center" vertical="center"/>
      <protection locked="0"/>
    </xf>
    <xf numFmtId="176" fontId="16" fillId="0" borderId="61" xfId="0" applyNumberFormat="1" applyFont="1" applyBorder="1" applyAlignment="1" applyProtection="1">
      <alignment horizontal="center" vertical="top"/>
      <protection locked="0"/>
    </xf>
    <xf numFmtId="178" fontId="16" fillId="0" borderId="39" xfId="0" applyNumberFormat="1" applyFont="1" applyBorder="1" applyAlignment="1" applyProtection="1">
      <alignment horizontal="center"/>
      <protection locked="0"/>
    </xf>
    <xf numFmtId="178" fontId="16" fillId="0" borderId="40" xfId="0" applyNumberFormat="1" applyFont="1" applyBorder="1" applyAlignment="1" applyProtection="1">
      <alignment horizontal="center"/>
      <protection locked="0"/>
    </xf>
    <xf numFmtId="178" fontId="16" fillId="0" borderId="12" xfId="0" applyNumberFormat="1" applyFont="1" applyBorder="1" applyAlignment="1" applyProtection="1">
      <alignment horizontal="center"/>
      <protection locked="0"/>
    </xf>
    <xf numFmtId="0" fontId="16" fillId="6" borderId="71" xfId="0" applyFont="1" applyFill="1" applyBorder="1" applyProtection="1">
      <protection locked="0"/>
    </xf>
    <xf numFmtId="176" fontId="16" fillId="6" borderId="72" xfId="0" applyNumberFormat="1" applyFont="1" applyFill="1" applyBorder="1" applyAlignment="1" applyProtection="1">
      <alignment horizontal="center" vertical="top"/>
      <protection locked="0"/>
    </xf>
    <xf numFmtId="0" fontId="16" fillId="0" borderId="40" xfId="0" applyFont="1" applyBorder="1" applyAlignment="1" applyProtection="1">
      <alignment horizontal="center"/>
      <protection locked="0"/>
    </xf>
    <xf numFmtId="176" fontId="16" fillId="6" borderId="64" xfId="0" applyNumberFormat="1" applyFont="1" applyFill="1" applyBorder="1" applyAlignment="1" applyProtection="1">
      <alignment horizontal="center" vertical="top"/>
      <protection locked="0"/>
    </xf>
    <xf numFmtId="0" fontId="16" fillId="6" borderId="16" xfId="0" applyFont="1" applyFill="1" applyBorder="1" applyAlignment="1" applyProtection="1">
      <alignment vertical="center"/>
      <protection locked="0"/>
    </xf>
    <xf numFmtId="0" fontId="16" fillId="6" borderId="6" xfId="0" applyFont="1" applyFill="1" applyBorder="1" applyAlignment="1" applyProtection="1">
      <alignment vertical="center"/>
      <protection locked="0"/>
    </xf>
    <xf numFmtId="176" fontId="16" fillId="6" borderId="65" xfId="0" applyNumberFormat="1" applyFont="1" applyFill="1" applyBorder="1" applyAlignment="1" applyProtection="1">
      <alignment horizontal="center" vertical="top"/>
      <protection locked="0"/>
    </xf>
    <xf numFmtId="0" fontId="16" fillId="4" borderId="34" xfId="0" applyFont="1" applyFill="1" applyBorder="1" applyAlignment="1" applyProtection="1">
      <alignment vertical="center"/>
      <protection locked="0"/>
    </xf>
    <xf numFmtId="0" fontId="16" fillId="2" borderId="0" xfId="0" applyFont="1" applyFill="1" applyProtection="1">
      <protection locked="0"/>
    </xf>
    <xf numFmtId="0" fontId="16" fillId="6" borderId="36" xfId="0" applyFont="1" applyFill="1" applyBorder="1" applyAlignment="1" applyProtection="1">
      <alignment horizontal="center"/>
    </xf>
    <xf numFmtId="0" fontId="25" fillId="6" borderId="37" xfId="0" applyFont="1" applyFill="1" applyBorder="1" applyAlignment="1" applyProtection="1">
      <alignment horizontal="center"/>
    </xf>
    <xf numFmtId="0" fontId="25" fillId="6" borderId="29" xfId="0" applyFont="1" applyFill="1" applyBorder="1" applyAlignment="1" applyProtection="1">
      <alignment horizontal="center"/>
    </xf>
    <xf numFmtId="0" fontId="25" fillId="6" borderId="95" xfId="0" applyFont="1" applyFill="1" applyBorder="1" applyAlignment="1" applyProtection="1">
      <alignment horizontal="centerContinuous"/>
    </xf>
    <xf numFmtId="0" fontId="25" fillId="6" borderId="43" xfId="0" applyFont="1" applyFill="1" applyBorder="1" applyAlignment="1" applyProtection="1">
      <alignment horizontal="centerContinuous"/>
    </xf>
    <xf numFmtId="0" fontId="25" fillId="6" borderId="29" xfId="0" applyFont="1" applyFill="1" applyBorder="1" applyAlignment="1" applyProtection="1">
      <alignment horizontal="centerContinuous"/>
    </xf>
    <xf numFmtId="0" fontId="16" fillId="6" borderId="43" xfId="0" applyFont="1" applyFill="1" applyBorder="1" applyAlignment="1" applyProtection="1">
      <alignment horizontal="centerContinuous" vertical="center"/>
    </xf>
    <xf numFmtId="0" fontId="16" fillId="6" borderId="29" xfId="0" applyFont="1" applyFill="1" applyBorder="1" applyAlignment="1" applyProtection="1">
      <alignment horizontal="center" vertical="center"/>
    </xf>
    <xf numFmtId="0" fontId="16" fillId="6" borderId="23" xfId="0" applyFont="1" applyFill="1" applyBorder="1" applyAlignment="1" applyProtection="1">
      <alignment horizontal="center"/>
    </xf>
    <xf numFmtId="176" fontId="25" fillId="6" borderId="16" xfId="0" applyNumberFormat="1" applyFont="1" applyFill="1" applyBorder="1" applyAlignment="1" applyProtection="1">
      <alignment horizontal="center" vertical="center"/>
    </xf>
    <xf numFmtId="176" fontId="25" fillId="6" borderId="10" xfId="0" applyNumberFormat="1" applyFont="1" applyFill="1" applyBorder="1" applyAlignment="1" applyProtection="1">
      <alignment horizontal="center" vertical="center"/>
    </xf>
    <xf numFmtId="176" fontId="25" fillId="6" borderId="24" xfId="0" applyNumberFormat="1" applyFont="1" applyFill="1" applyBorder="1" applyAlignment="1" applyProtection="1">
      <alignment horizontal="center" vertical="center"/>
    </xf>
    <xf numFmtId="0" fontId="16" fillId="6" borderId="4" xfId="0" applyFont="1" applyFill="1" applyBorder="1" applyAlignment="1" applyProtection="1">
      <alignment horizontal="center" vertical="center"/>
    </xf>
    <xf numFmtId="0" fontId="16" fillId="6" borderId="10" xfId="0" applyFont="1" applyFill="1" applyBorder="1" applyAlignment="1" applyProtection="1">
      <alignment horizontal="center" vertical="center"/>
    </xf>
    <xf numFmtId="0" fontId="16" fillId="6" borderId="39" xfId="0" applyFont="1" applyFill="1" applyBorder="1" applyAlignment="1" applyProtection="1">
      <alignment horizontal="center"/>
    </xf>
    <xf numFmtId="176" fontId="25" fillId="6" borderId="40" xfId="0" applyNumberFormat="1" applyFont="1" applyFill="1" applyBorder="1" applyAlignment="1" applyProtection="1">
      <alignment horizontal="center" vertical="center"/>
    </xf>
    <xf numFmtId="11" fontId="16" fillId="6" borderId="40" xfId="0" applyNumberFormat="1" applyFont="1" applyFill="1" applyBorder="1" applyAlignment="1" applyProtection="1">
      <alignment horizontal="center" vertical="center" wrapText="1"/>
    </xf>
    <xf numFmtId="0" fontId="16" fillId="6" borderId="12" xfId="0" applyFont="1" applyFill="1" applyBorder="1" applyAlignment="1" applyProtection="1">
      <alignment horizontal="center" vertical="center"/>
    </xf>
    <xf numFmtId="0" fontId="16" fillId="0" borderId="56" xfId="0" applyFont="1" applyBorder="1" applyProtection="1"/>
    <xf numFmtId="11" fontId="16" fillId="0" borderId="53" xfId="0" applyNumberFormat="1" applyFont="1" applyBorder="1" applyAlignment="1" applyProtection="1">
      <alignment horizontal="center" vertical="center"/>
    </xf>
    <xf numFmtId="11" fontId="16" fillId="0" borderId="45" xfId="0" applyNumberFormat="1" applyFont="1" applyBorder="1" applyAlignment="1" applyProtection="1">
      <alignment horizontal="center" vertical="center"/>
    </xf>
    <xf numFmtId="11" fontId="16" fillId="0" borderId="46" xfId="0" applyNumberFormat="1" applyFont="1" applyBorder="1" applyAlignment="1" applyProtection="1">
      <alignment horizontal="center" vertical="center"/>
    </xf>
    <xf numFmtId="0" fontId="16" fillId="0" borderId="27" xfId="0" applyFont="1" applyBorder="1" applyProtection="1"/>
    <xf numFmtId="0" fontId="16" fillId="0" borderId="42" xfId="0" applyFont="1" applyBorder="1" applyAlignment="1" applyProtection="1">
      <alignment horizontal="center"/>
    </xf>
    <xf numFmtId="11" fontId="16" fillId="0" borderId="95" xfId="0" applyNumberFormat="1" applyFont="1" applyBorder="1" applyAlignment="1" applyProtection="1">
      <alignment horizontal="center"/>
    </xf>
    <xf numFmtId="11" fontId="16" fillId="0" borderId="43" xfId="0" applyNumberFormat="1" applyFont="1" applyBorder="1" applyAlignment="1" applyProtection="1">
      <alignment horizontal="center"/>
    </xf>
    <xf numFmtId="0" fontId="16" fillId="0" borderId="34" xfId="0" applyFont="1" applyBorder="1" applyProtection="1"/>
    <xf numFmtId="0" fontId="16" fillId="0" borderId="57" xfId="0" applyFont="1" applyBorder="1" applyProtection="1"/>
    <xf numFmtId="0" fontId="16" fillId="0" borderId="105" xfId="0" applyFont="1" applyBorder="1" applyProtection="1"/>
    <xf numFmtId="0" fontId="16" fillId="0" borderId="21" xfId="0" applyFont="1" applyBorder="1" applyAlignment="1" applyProtection="1">
      <alignment horizontal="center"/>
    </xf>
    <xf numFmtId="11" fontId="16" fillId="0" borderId="99" xfId="0" applyNumberFormat="1" applyFont="1" applyBorder="1" applyAlignment="1" applyProtection="1">
      <alignment horizontal="center"/>
    </xf>
    <xf numFmtId="11" fontId="16" fillId="0" borderId="6" xfId="0" applyNumberFormat="1" applyFont="1" applyBorder="1" applyAlignment="1" applyProtection="1">
      <alignment horizontal="center"/>
    </xf>
    <xf numFmtId="11" fontId="16" fillId="0" borderId="25" xfId="0" applyNumberFormat="1" applyFont="1" applyBorder="1" applyProtection="1"/>
    <xf numFmtId="0" fontId="16" fillId="0" borderId="88" xfId="0" applyFont="1" applyBorder="1" applyProtection="1"/>
    <xf numFmtId="0" fontId="16" fillId="0" borderId="17" xfId="0" applyFont="1" applyBorder="1" applyAlignment="1" applyProtection="1">
      <alignment horizontal="center"/>
    </xf>
    <xf numFmtId="11" fontId="16" fillId="0" borderId="5" xfId="0" applyNumberFormat="1" applyFont="1" applyBorder="1" applyAlignment="1" applyProtection="1">
      <alignment horizontal="center"/>
    </xf>
    <xf numFmtId="11" fontId="16" fillId="0" borderId="1" xfId="0" applyNumberFormat="1" applyFont="1" applyBorder="1" applyAlignment="1" applyProtection="1">
      <alignment horizontal="center"/>
    </xf>
    <xf numFmtId="11" fontId="16" fillId="0" borderId="4" xfId="0" applyNumberFormat="1" applyFont="1" applyBorder="1" applyAlignment="1" applyProtection="1">
      <alignment horizontal="center"/>
    </xf>
    <xf numFmtId="11" fontId="16" fillId="0" borderId="18" xfId="0" applyNumberFormat="1" applyFont="1" applyBorder="1" applyProtection="1"/>
    <xf numFmtId="0" fontId="16" fillId="0" borderId="107" xfId="0" applyFont="1" applyBorder="1" applyProtection="1"/>
    <xf numFmtId="0" fontId="16" fillId="0" borderId="26" xfId="0" applyFont="1" applyBorder="1" applyAlignment="1" applyProtection="1">
      <alignment horizontal="center"/>
    </xf>
    <xf numFmtId="11" fontId="16" fillId="0" borderId="52" xfId="0" applyNumberFormat="1" applyFont="1" applyBorder="1" applyAlignment="1" applyProtection="1">
      <alignment horizontal="center"/>
    </xf>
    <xf numFmtId="11" fontId="16" fillId="0" borderId="19" xfId="0" applyNumberFormat="1" applyFont="1" applyBorder="1" applyAlignment="1" applyProtection="1">
      <alignment horizontal="center"/>
    </xf>
    <xf numFmtId="11" fontId="16" fillId="0" borderId="62" xfId="0" applyNumberFormat="1" applyFont="1" applyBorder="1" applyAlignment="1" applyProtection="1">
      <alignment horizontal="center"/>
    </xf>
    <xf numFmtId="11" fontId="16" fillId="0" borderId="20" xfId="0" applyNumberFormat="1" applyFont="1" applyBorder="1" applyProtection="1"/>
    <xf numFmtId="0" fontId="16" fillId="6" borderId="16" xfId="0" applyFont="1" applyFill="1" applyBorder="1" applyAlignment="1" applyProtection="1">
      <alignment horizontal="center" vertical="center"/>
    </xf>
    <xf numFmtId="176" fontId="16" fillId="6" borderId="78" xfId="0" applyNumberFormat="1" applyFont="1" applyFill="1" applyBorder="1" applyAlignment="1" applyProtection="1">
      <alignment horizontal="left" vertical="top"/>
    </xf>
    <xf numFmtId="11" fontId="16" fillId="0" borderId="40" xfId="0" applyNumberFormat="1" applyFont="1" applyBorder="1" applyAlignment="1" applyProtection="1">
      <alignment horizontal="center"/>
    </xf>
    <xf numFmtId="0" fontId="16" fillId="6" borderId="48" xfId="0" applyFont="1" applyFill="1" applyBorder="1" applyProtection="1"/>
    <xf numFmtId="0" fontId="16" fillId="6" borderId="54" xfId="0" applyFont="1" applyFill="1" applyBorder="1" applyProtection="1"/>
    <xf numFmtId="0" fontId="16" fillId="6" borderId="50" xfId="0" applyFont="1" applyFill="1" applyBorder="1" applyProtection="1"/>
    <xf numFmtId="0" fontId="16" fillId="6" borderId="55" xfId="0" applyFont="1" applyFill="1" applyBorder="1" applyProtection="1"/>
    <xf numFmtId="0" fontId="27" fillId="0" borderId="0" xfId="0" applyFont="1" applyProtection="1"/>
    <xf numFmtId="0" fontId="16" fillId="2" borderId="0" xfId="0" applyFont="1" applyFill="1" applyAlignment="1" applyProtection="1">
      <alignment vertical="top" wrapText="1"/>
    </xf>
    <xf numFmtId="0" fontId="16" fillId="0" borderId="72" xfId="0" applyFont="1" applyBorder="1" applyProtection="1">
      <protection locked="0"/>
    </xf>
    <xf numFmtId="176" fontId="25" fillId="0" borderId="74" xfId="0" applyNumberFormat="1" applyFont="1" applyBorder="1" applyAlignment="1" applyProtection="1">
      <alignment horizontal="center" vertical="top"/>
      <protection locked="0"/>
    </xf>
    <xf numFmtId="178" fontId="16" fillId="3" borderId="78" xfId="0" applyNumberFormat="1" applyFont="1" applyFill="1" applyBorder="1" applyAlignment="1" applyProtection="1">
      <alignment horizontal="center"/>
      <protection locked="0"/>
    </xf>
    <xf numFmtId="178" fontId="16" fillId="4" borderId="74" xfId="0" applyNumberFormat="1" applyFont="1" applyFill="1" applyBorder="1" applyAlignment="1" applyProtection="1">
      <alignment horizontal="center"/>
      <protection locked="0"/>
    </xf>
    <xf numFmtId="0" fontId="16" fillId="2" borderId="9" xfId="0" applyFont="1" applyFill="1" applyBorder="1" applyAlignment="1" applyProtection="1">
      <alignment horizontal="center" vertical="center"/>
      <protection locked="0"/>
    </xf>
    <xf numFmtId="0" fontId="16" fillId="2" borderId="39" xfId="0" applyFont="1" applyFill="1" applyBorder="1" applyAlignment="1" applyProtection="1">
      <alignment vertical="center"/>
      <protection locked="0"/>
    </xf>
    <xf numFmtId="0" fontId="16" fillId="0" borderId="69" xfId="0" applyFont="1" applyBorder="1" applyProtection="1">
      <protection locked="0"/>
    </xf>
    <xf numFmtId="176" fontId="25" fillId="0" borderId="66" xfId="0" applyNumberFormat="1" applyFont="1" applyBorder="1" applyAlignment="1" applyProtection="1">
      <alignment horizontal="center" vertical="top"/>
      <protection locked="0"/>
    </xf>
    <xf numFmtId="178" fontId="16" fillId="3" borderId="24" xfId="0" applyNumberFormat="1" applyFont="1" applyFill="1" applyBorder="1" applyAlignment="1" applyProtection="1">
      <alignment horizontal="center"/>
      <protection locked="0"/>
    </xf>
    <xf numFmtId="178" fontId="19" fillId="4" borderId="66" xfId="0" applyNumberFormat="1" applyFont="1" applyFill="1" applyBorder="1" applyAlignment="1" applyProtection="1">
      <alignment horizontal="center"/>
      <protection locked="0"/>
    </xf>
    <xf numFmtId="178" fontId="16" fillId="0" borderId="10" xfId="0" applyNumberFormat="1" applyFont="1" applyBorder="1" applyAlignment="1" applyProtection="1">
      <alignment horizontal="center"/>
      <protection locked="0"/>
    </xf>
    <xf numFmtId="178" fontId="16" fillId="2" borderId="97" xfId="0" applyNumberFormat="1" applyFont="1" applyFill="1" applyBorder="1" applyAlignment="1" applyProtection="1">
      <alignment horizontal="center" vertical="top"/>
      <protection locked="0"/>
    </xf>
    <xf numFmtId="178" fontId="19" fillId="7" borderId="8" xfId="0" applyNumberFormat="1" applyFont="1" applyFill="1" applyBorder="1" applyAlignment="1" applyProtection="1">
      <alignment horizontal="center"/>
      <protection locked="0"/>
    </xf>
    <xf numFmtId="0" fontId="16" fillId="6" borderId="16" xfId="0" applyFont="1" applyFill="1" applyBorder="1" applyAlignment="1" applyProtection="1">
      <alignment horizontal="centerContinuous" vertical="center"/>
      <protection locked="0"/>
    </xf>
    <xf numFmtId="0" fontId="16" fillId="6" borderId="72" xfId="0" applyFont="1" applyFill="1" applyBorder="1" applyProtection="1">
      <protection locked="0"/>
    </xf>
    <xf numFmtId="176" fontId="16" fillId="6" borderId="45" xfId="0" applyNumberFormat="1" applyFont="1" applyFill="1" applyBorder="1" applyAlignment="1" applyProtection="1">
      <alignment horizontal="center" vertical="top"/>
      <protection locked="0"/>
    </xf>
    <xf numFmtId="176" fontId="16" fillId="6" borderId="72" xfId="0" applyNumberFormat="1" applyFont="1" applyFill="1" applyBorder="1" applyAlignment="1" applyProtection="1">
      <alignment horizontal="left" vertical="top"/>
      <protection locked="0"/>
    </xf>
    <xf numFmtId="176" fontId="16" fillId="6" borderId="45" xfId="0" applyNumberFormat="1" applyFont="1" applyFill="1" applyBorder="1" applyAlignment="1" applyProtection="1">
      <alignment horizontal="left" vertical="top"/>
      <protection locked="0"/>
    </xf>
    <xf numFmtId="0" fontId="16" fillId="6" borderId="64" xfId="0" applyFont="1" applyFill="1" applyBorder="1" applyProtection="1">
      <protection locked="0"/>
    </xf>
    <xf numFmtId="0" fontId="16" fillId="6" borderId="6" xfId="0" applyFont="1" applyFill="1" applyBorder="1" applyAlignment="1" applyProtection="1">
      <alignment horizontal="centerContinuous" vertical="center"/>
      <protection locked="0"/>
    </xf>
    <xf numFmtId="0" fontId="16" fillId="6" borderId="65" xfId="0" applyFont="1" applyFill="1" applyBorder="1" applyProtection="1">
      <protection locked="0"/>
    </xf>
    <xf numFmtId="0" fontId="19" fillId="2" borderId="11" xfId="0" applyFont="1" applyFill="1" applyBorder="1" applyAlignment="1" applyProtection="1">
      <alignment horizontal="left" vertical="top"/>
      <protection locked="0"/>
    </xf>
    <xf numFmtId="0" fontId="16" fillId="0" borderId="74" xfId="0" applyFont="1" applyBorder="1" applyAlignment="1" applyProtection="1">
      <alignment horizontal="center"/>
      <protection locked="0"/>
    </xf>
    <xf numFmtId="178" fontId="19" fillId="3" borderId="78" xfId="0" applyNumberFormat="1" applyFont="1" applyFill="1" applyBorder="1" applyAlignment="1" applyProtection="1">
      <alignment horizontal="center"/>
      <protection locked="0"/>
    </xf>
    <xf numFmtId="178" fontId="19" fillId="4" borderId="71" xfId="0" applyNumberFormat="1" applyFont="1" applyFill="1" applyBorder="1" applyAlignment="1" applyProtection="1">
      <alignment horizontal="center"/>
      <protection locked="0"/>
    </xf>
    <xf numFmtId="178" fontId="19" fillId="3" borderId="54" xfId="0" applyNumberFormat="1" applyFont="1" applyFill="1" applyBorder="1" applyAlignment="1" applyProtection="1">
      <alignment horizontal="center"/>
      <protection locked="0"/>
    </xf>
    <xf numFmtId="178" fontId="25" fillId="3" borderId="78" xfId="0" applyNumberFormat="1" applyFont="1" applyFill="1" applyBorder="1" applyAlignment="1" applyProtection="1">
      <alignment horizontal="center"/>
      <protection locked="0"/>
    </xf>
    <xf numFmtId="178" fontId="25" fillId="4" borderId="71" xfId="0" applyNumberFormat="1" applyFont="1" applyFill="1" applyBorder="1" applyAlignment="1" applyProtection="1">
      <alignment horizontal="center"/>
      <protection locked="0"/>
    </xf>
    <xf numFmtId="0" fontId="16" fillId="0" borderId="63" xfId="0" applyFont="1" applyBorder="1" applyAlignment="1" applyProtection="1">
      <alignment vertical="center"/>
      <protection locked="0"/>
    </xf>
    <xf numFmtId="176" fontId="25" fillId="0" borderId="46" xfId="0" applyNumberFormat="1" applyFont="1" applyBorder="1" applyAlignment="1" applyProtection="1">
      <alignment horizontal="center" vertical="top"/>
      <protection locked="0"/>
    </xf>
    <xf numFmtId="178" fontId="19" fillId="3" borderId="53" xfId="0" applyNumberFormat="1" applyFont="1" applyFill="1" applyBorder="1" applyAlignment="1" applyProtection="1">
      <alignment horizontal="center"/>
      <protection locked="0"/>
    </xf>
    <xf numFmtId="178" fontId="19" fillId="7" borderId="102" xfId="0" applyNumberFormat="1" applyFont="1" applyFill="1" applyBorder="1" applyAlignment="1" applyProtection="1">
      <alignment horizontal="center"/>
      <protection locked="0"/>
    </xf>
    <xf numFmtId="0" fontId="16" fillId="0" borderId="64" xfId="0" applyFont="1" applyBorder="1" applyAlignment="1" applyProtection="1">
      <alignment vertical="center"/>
      <protection locked="0"/>
    </xf>
    <xf numFmtId="178" fontId="19" fillId="7" borderId="93" xfId="0" applyNumberFormat="1" applyFont="1" applyFill="1" applyBorder="1" applyAlignment="1" applyProtection="1">
      <alignment horizontal="center"/>
      <protection locked="0"/>
    </xf>
    <xf numFmtId="0" fontId="16" fillId="0" borderId="82" xfId="0" applyFont="1" applyBorder="1" applyAlignment="1" applyProtection="1">
      <alignment vertical="center"/>
      <protection locked="0"/>
    </xf>
    <xf numFmtId="176" fontId="25" fillId="0" borderId="84" xfId="0" applyNumberFormat="1" applyFont="1" applyBorder="1" applyAlignment="1" applyProtection="1">
      <alignment horizontal="center" vertical="top"/>
      <protection locked="0"/>
    </xf>
    <xf numFmtId="178" fontId="16" fillId="3" borderId="89" xfId="0" applyNumberFormat="1" applyFont="1" applyFill="1" applyBorder="1" applyAlignment="1" applyProtection="1">
      <alignment horizontal="center"/>
      <protection locked="0"/>
    </xf>
    <xf numFmtId="178" fontId="16" fillId="4" borderId="81" xfId="0" applyNumberFormat="1" applyFont="1" applyFill="1" applyBorder="1" applyAlignment="1" applyProtection="1">
      <alignment horizontal="center"/>
      <protection locked="0"/>
    </xf>
    <xf numFmtId="178" fontId="19" fillId="7" borderId="104" xfId="0" applyNumberFormat="1" applyFont="1" applyFill="1" applyBorder="1" applyAlignment="1" applyProtection="1">
      <alignment horizontal="center"/>
      <protection locked="0"/>
    </xf>
    <xf numFmtId="0" fontId="16" fillId="0" borderId="62" xfId="0" applyFont="1" applyBorder="1" applyAlignment="1" applyProtection="1">
      <alignment horizontal="center" vertical="center"/>
      <protection locked="0"/>
    </xf>
    <xf numFmtId="176" fontId="25" fillId="0" borderId="20" xfId="0" applyNumberFormat="1" applyFont="1" applyBorder="1" applyAlignment="1" applyProtection="1">
      <alignment horizontal="center" vertical="top"/>
      <protection locked="0"/>
    </xf>
    <xf numFmtId="178" fontId="16" fillId="0" borderId="52" xfId="0" applyNumberFormat="1" applyFont="1" applyBorder="1" applyAlignment="1" applyProtection="1">
      <alignment horizontal="center"/>
      <protection locked="0"/>
    </xf>
    <xf numFmtId="178" fontId="16" fillId="0" borderId="19" xfId="0" applyNumberFormat="1" applyFont="1" applyBorder="1" applyAlignment="1" applyProtection="1">
      <alignment horizontal="center"/>
      <protection locked="0"/>
    </xf>
    <xf numFmtId="178" fontId="16" fillId="0" borderId="20" xfId="0" applyNumberFormat="1" applyFont="1" applyBorder="1" applyAlignment="1" applyProtection="1">
      <alignment horizontal="center"/>
      <protection locked="0"/>
    </xf>
    <xf numFmtId="0" fontId="16" fillId="6" borderId="72" xfId="0" applyFont="1" applyFill="1" applyBorder="1" applyAlignment="1" applyProtection="1">
      <alignment vertical="center"/>
      <protection locked="0"/>
    </xf>
    <xf numFmtId="176" fontId="25" fillId="6" borderId="45" xfId="0" applyNumberFormat="1" applyFont="1" applyFill="1" applyBorder="1" applyAlignment="1" applyProtection="1">
      <alignment horizontal="center" vertical="top"/>
      <protection locked="0"/>
    </xf>
    <xf numFmtId="178" fontId="19" fillId="6" borderId="78" xfId="0" applyNumberFormat="1" applyFont="1" applyFill="1" applyBorder="1" applyAlignment="1" applyProtection="1">
      <alignment horizontal="center" vertical="top"/>
      <protection locked="0"/>
    </xf>
    <xf numFmtId="178" fontId="19" fillId="6" borderId="71" xfId="0" applyNumberFormat="1" applyFont="1" applyFill="1" applyBorder="1" applyAlignment="1" applyProtection="1">
      <alignment horizontal="center"/>
      <protection locked="0"/>
    </xf>
    <xf numFmtId="178" fontId="16" fillId="6" borderId="78" xfId="0" applyNumberFormat="1" applyFont="1" applyFill="1" applyBorder="1" applyAlignment="1" applyProtection="1">
      <alignment horizontal="center"/>
      <protection locked="0"/>
    </xf>
    <xf numFmtId="0" fontId="16" fillId="6" borderId="64" xfId="0" applyFont="1" applyFill="1" applyBorder="1" applyAlignment="1" applyProtection="1">
      <alignment vertical="center"/>
      <protection locked="0"/>
    </xf>
    <xf numFmtId="176" fontId="25" fillId="6" borderId="48" xfId="0" applyNumberFormat="1" applyFont="1" applyFill="1" applyBorder="1" applyAlignment="1" applyProtection="1">
      <alignment horizontal="center" vertical="top"/>
      <protection locked="0"/>
    </xf>
    <xf numFmtId="178" fontId="19" fillId="6" borderId="54" xfId="0" applyNumberFormat="1" applyFont="1" applyFill="1" applyBorder="1" applyAlignment="1" applyProtection="1">
      <alignment horizontal="center"/>
      <protection locked="0"/>
    </xf>
    <xf numFmtId="178" fontId="19" fillId="6" borderId="48" xfId="0" applyNumberFormat="1" applyFont="1" applyFill="1" applyBorder="1" applyAlignment="1" applyProtection="1">
      <alignment horizontal="center"/>
      <protection locked="0"/>
    </xf>
    <xf numFmtId="178" fontId="16" fillId="6" borderId="54" xfId="0" applyNumberFormat="1" applyFont="1" applyFill="1" applyBorder="1" applyAlignment="1" applyProtection="1">
      <alignment horizontal="center"/>
      <protection locked="0"/>
    </xf>
    <xf numFmtId="178" fontId="19" fillId="6" borderId="54" xfId="0" applyNumberFormat="1" applyFont="1" applyFill="1" applyBorder="1" applyAlignment="1" applyProtection="1">
      <alignment horizontal="center" vertical="top"/>
      <protection locked="0"/>
    </xf>
    <xf numFmtId="178" fontId="16" fillId="6" borderId="48" xfId="0" applyNumberFormat="1" applyFont="1" applyFill="1" applyBorder="1" applyAlignment="1" applyProtection="1">
      <alignment horizontal="center"/>
      <protection locked="0"/>
    </xf>
    <xf numFmtId="0" fontId="16" fillId="6" borderId="65" xfId="0" applyFont="1" applyFill="1" applyBorder="1" applyAlignment="1" applyProtection="1">
      <alignment vertical="center"/>
      <protection locked="0"/>
    </xf>
    <xf numFmtId="176" fontId="25" fillId="6" borderId="50" xfId="0" applyNumberFormat="1" applyFont="1" applyFill="1" applyBorder="1" applyAlignment="1" applyProtection="1">
      <alignment horizontal="center" vertical="top"/>
      <protection locked="0"/>
    </xf>
    <xf numFmtId="178" fontId="16" fillId="6" borderId="55" xfId="0" applyNumberFormat="1" applyFont="1" applyFill="1" applyBorder="1" applyAlignment="1" applyProtection="1">
      <alignment horizontal="center"/>
      <protection locked="0"/>
    </xf>
    <xf numFmtId="178" fontId="16" fillId="6" borderId="50" xfId="0" applyNumberFormat="1" applyFont="1" applyFill="1" applyBorder="1" applyAlignment="1" applyProtection="1">
      <alignment horizontal="center"/>
      <protection locked="0"/>
    </xf>
    <xf numFmtId="0" fontId="16" fillId="3" borderId="46" xfId="0" applyFont="1" applyFill="1" applyBorder="1" applyAlignment="1" applyProtection="1">
      <alignment vertical="center"/>
      <protection locked="0"/>
    </xf>
    <xf numFmtId="0" fontId="16" fillId="3" borderId="84" xfId="0" applyFont="1" applyFill="1" applyBorder="1" applyProtection="1">
      <protection locked="0"/>
    </xf>
    <xf numFmtId="180" fontId="16" fillId="0" borderId="70" xfId="0" applyNumberFormat="1" applyFont="1" applyBorder="1" applyAlignment="1" applyProtection="1">
      <alignment vertical="center"/>
      <protection locked="0"/>
    </xf>
    <xf numFmtId="0" fontId="16" fillId="0" borderId="23" xfId="0" applyFont="1" applyBorder="1" applyAlignment="1" applyProtection="1">
      <alignment horizontal="centerContinuous" vertical="center"/>
      <protection locked="0"/>
    </xf>
    <xf numFmtId="176" fontId="25" fillId="0" borderId="75" xfId="0" applyNumberFormat="1" applyFont="1" applyBorder="1" applyAlignment="1" applyProtection="1">
      <alignment horizontal="left" vertical="center"/>
      <protection locked="0"/>
    </xf>
    <xf numFmtId="176" fontId="25" fillId="0" borderId="66" xfId="0" applyNumberFormat="1" applyFont="1" applyBorder="1" applyAlignment="1" applyProtection="1">
      <alignment horizontal="center" vertical="center"/>
      <protection locked="0"/>
    </xf>
    <xf numFmtId="176" fontId="25" fillId="3" borderId="24" xfId="0" applyNumberFormat="1" applyFont="1" applyFill="1" applyBorder="1" applyAlignment="1" applyProtection="1">
      <alignment horizontal="center" vertical="center"/>
      <protection locked="0"/>
    </xf>
    <xf numFmtId="176" fontId="25" fillId="4" borderId="24" xfId="0" applyNumberFormat="1" applyFont="1" applyFill="1" applyBorder="1" applyAlignment="1" applyProtection="1">
      <alignment horizontal="center" vertical="center"/>
      <protection locked="0"/>
    </xf>
    <xf numFmtId="176" fontId="16" fillId="0" borderId="10" xfId="0" applyNumberFormat="1" applyFont="1" applyBorder="1" applyAlignment="1" applyProtection="1">
      <alignment horizontal="center" vertical="center"/>
      <protection locked="0"/>
    </xf>
    <xf numFmtId="176" fontId="25" fillId="6" borderId="71" xfId="0" applyNumberFormat="1" applyFont="1" applyFill="1" applyBorder="1" applyAlignment="1" applyProtection="1">
      <alignment horizontal="center" vertical="top"/>
      <protection locked="0"/>
    </xf>
    <xf numFmtId="0" fontId="16" fillId="3" borderId="51" xfId="0" applyFont="1" applyFill="1" applyBorder="1" applyProtection="1">
      <protection locked="0"/>
    </xf>
    <xf numFmtId="180" fontId="16" fillId="0" borderId="20" xfId="0" applyNumberFormat="1" applyFont="1" applyBorder="1" applyAlignment="1" applyProtection="1">
      <alignment vertical="center"/>
      <protection locked="0"/>
    </xf>
    <xf numFmtId="178" fontId="16" fillId="3" borderId="53" xfId="0" applyNumberFormat="1" applyFont="1" applyFill="1" applyBorder="1" applyAlignment="1" applyProtection="1">
      <alignment horizontal="center"/>
      <protection locked="0"/>
    </xf>
    <xf numFmtId="178" fontId="16" fillId="4" borderId="71" xfId="0" applyNumberFormat="1" applyFont="1" applyFill="1" applyBorder="1" applyAlignment="1" applyProtection="1">
      <alignment horizontal="center"/>
      <protection locked="0"/>
    </xf>
    <xf numFmtId="0" fontId="16" fillId="3" borderId="54" xfId="0" applyFont="1" applyFill="1" applyBorder="1" applyAlignment="1" applyProtection="1">
      <alignment horizontal="center"/>
      <protection locked="0"/>
    </xf>
    <xf numFmtId="178" fontId="25" fillId="0" borderId="94" xfId="0" applyNumberFormat="1" applyFont="1" applyBorder="1" applyAlignment="1" applyProtection="1">
      <alignment horizontal="center" vertical="top"/>
      <protection locked="0"/>
    </xf>
    <xf numFmtId="178" fontId="25" fillId="0" borderId="91" xfId="0" applyNumberFormat="1" applyFont="1" applyBorder="1" applyAlignment="1" applyProtection="1">
      <alignment horizontal="center" vertical="top"/>
      <protection locked="0"/>
    </xf>
    <xf numFmtId="0" fontId="19" fillId="2" borderId="31" xfId="0" applyFont="1" applyFill="1" applyBorder="1" applyAlignment="1" applyProtection="1">
      <alignment vertical="top" wrapText="1"/>
      <protection locked="0"/>
    </xf>
    <xf numFmtId="0" fontId="16" fillId="6" borderId="0" xfId="0" applyFont="1" applyFill="1" applyProtection="1"/>
    <xf numFmtId="0" fontId="25" fillId="6" borderId="27" xfId="0" applyFont="1" applyFill="1" applyBorder="1" applyAlignment="1" applyProtection="1">
      <alignment horizontal="centerContinuous" vertical="center"/>
    </xf>
    <xf numFmtId="0" fontId="25" fillId="6" borderId="95" xfId="0" applyFont="1" applyFill="1" applyBorder="1" applyAlignment="1" applyProtection="1">
      <alignment horizontal="centerContinuous" vertical="center"/>
    </xf>
    <xf numFmtId="176" fontId="25" fillId="6" borderId="22" xfId="0" applyNumberFormat="1" applyFont="1" applyFill="1" applyBorder="1" applyAlignment="1" applyProtection="1">
      <alignment horizontal="center" vertical="center"/>
    </xf>
    <xf numFmtId="176" fontId="16" fillId="6" borderId="4" xfId="0" applyNumberFormat="1" applyFont="1" applyFill="1" applyBorder="1" applyAlignment="1" applyProtection="1">
      <alignment horizontal="center" vertical="center"/>
    </xf>
    <xf numFmtId="176" fontId="25" fillId="6" borderId="39" xfId="0" applyNumberFormat="1" applyFont="1" applyFill="1" applyBorder="1" applyAlignment="1" applyProtection="1">
      <alignment horizontal="center" vertical="center"/>
    </xf>
    <xf numFmtId="11" fontId="16" fillId="0" borderId="121" xfId="0" applyNumberFormat="1" applyFont="1" applyBorder="1" applyProtection="1"/>
    <xf numFmtId="0" fontId="16" fillId="0" borderId="78" xfId="0" applyFont="1" applyBorder="1" applyProtection="1">
      <protection locked="0"/>
    </xf>
    <xf numFmtId="176" fontId="25" fillId="0" borderId="72" xfId="0" applyNumberFormat="1" applyFont="1" applyBorder="1" applyAlignment="1" applyProtection="1">
      <alignment horizontal="center" vertical="top"/>
      <protection locked="0"/>
    </xf>
    <xf numFmtId="178" fontId="16" fillId="3" borderId="73" xfId="0" applyNumberFormat="1" applyFont="1" applyFill="1" applyBorder="1" applyAlignment="1" applyProtection="1">
      <alignment horizontal="center"/>
      <protection locked="0"/>
    </xf>
    <xf numFmtId="0" fontId="16" fillId="0" borderId="54" xfId="0" applyFont="1" applyBorder="1" applyProtection="1">
      <protection locked="0"/>
    </xf>
    <xf numFmtId="176" fontId="25" fillId="0" borderId="64" xfId="0" applyNumberFormat="1" applyFont="1" applyBorder="1" applyAlignment="1" applyProtection="1">
      <alignment horizontal="center" vertical="top"/>
      <protection locked="0"/>
    </xf>
    <xf numFmtId="0" fontId="16" fillId="0" borderId="89" xfId="0" applyFont="1" applyBorder="1" applyProtection="1">
      <protection locked="0"/>
    </xf>
    <xf numFmtId="178" fontId="16" fillId="4" borderId="68" xfId="0" applyNumberFormat="1" applyFont="1" applyFill="1" applyBorder="1" applyAlignment="1" applyProtection="1">
      <alignment horizontal="center"/>
      <protection locked="0"/>
    </xf>
    <xf numFmtId="0" fontId="16" fillId="2" borderId="96" xfId="0" applyFont="1" applyFill="1" applyBorder="1" applyAlignment="1" applyProtection="1">
      <alignment horizontal="center" vertical="center"/>
      <protection locked="0"/>
    </xf>
    <xf numFmtId="0" fontId="16" fillId="0" borderId="94" xfId="0" applyFont="1" applyBorder="1" applyProtection="1">
      <protection locked="0"/>
    </xf>
    <xf numFmtId="176" fontId="25" fillId="0" borderId="103" xfId="0" applyNumberFormat="1" applyFont="1" applyBorder="1" applyAlignment="1" applyProtection="1">
      <alignment horizontal="center" vertical="top"/>
      <protection locked="0"/>
    </xf>
    <xf numFmtId="178" fontId="25" fillId="0" borderId="96" xfId="0" applyNumberFormat="1" applyFont="1" applyBorder="1" applyAlignment="1" applyProtection="1">
      <alignment horizontal="center" vertical="top"/>
      <protection locked="0"/>
    </xf>
    <xf numFmtId="178" fontId="16" fillId="6" borderId="71" xfId="0" applyNumberFormat="1" applyFont="1" applyFill="1" applyBorder="1" applyAlignment="1" applyProtection="1">
      <alignment horizontal="center" vertical="top"/>
      <protection locked="0"/>
    </xf>
    <xf numFmtId="177" fontId="16" fillId="6" borderId="71" xfId="0" applyNumberFormat="1" applyFont="1" applyFill="1" applyBorder="1" applyAlignment="1" applyProtection="1">
      <alignment horizontal="center" vertical="top"/>
      <protection locked="0"/>
    </xf>
    <xf numFmtId="0" fontId="16" fillId="0" borderId="110" xfId="0" applyFont="1" applyBorder="1" applyProtection="1"/>
    <xf numFmtId="0" fontId="16" fillId="0" borderId="44" xfId="0" applyFont="1" applyBorder="1" applyAlignment="1" applyProtection="1">
      <alignment horizontal="center"/>
    </xf>
    <xf numFmtId="11" fontId="16" fillId="0" borderId="45" xfId="0" applyNumberFormat="1" applyFont="1" applyBorder="1" applyAlignment="1" applyProtection="1">
      <alignment horizontal="center"/>
    </xf>
    <xf numFmtId="0" fontId="16" fillId="0" borderId="102" xfId="0" applyFont="1" applyBorder="1" applyProtection="1"/>
    <xf numFmtId="11" fontId="16" fillId="0" borderId="93" xfId="0" applyNumberFormat="1" applyFont="1" applyBorder="1" applyProtection="1"/>
    <xf numFmtId="0" fontId="16" fillId="2" borderId="39" xfId="0" applyFont="1" applyFill="1" applyBorder="1" applyAlignment="1" applyProtection="1">
      <alignment vertical="center"/>
    </xf>
    <xf numFmtId="11" fontId="16" fillId="0" borderId="101" xfId="0" applyNumberFormat="1" applyFont="1" applyBorder="1" applyProtection="1"/>
    <xf numFmtId="0" fontId="16" fillId="2" borderId="71" xfId="0" applyFont="1" applyFill="1" applyBorder="1" applyProtection="1">
      <protection locked="0"/>
    </xf>
    <xf numFmtId="176" fontId="16" fillId="2" borderId="72" xfId="0" applyNumberFormat="1" applyFont="1" applyFill="1" applyBorder="1" applyAlignment="1" applyProtection="1">
      <alignment horizontal="center" vertical="top"/>
      <protection locked="0"/>
    </xf>
    <xf numFmtId="178" fontId="16" fillId="2" borderId="92" xfId="0" applyNumberFormat="1" applyFont="1" applyFill="1" applyBorder="1" applyAlignment="1" applyProtection="1">
      <alignment horizontal="center"/>
      <protection locked="0"/>
    </xf>
    <xf numFmtId="0" fontId="16" fillId="2" borderId="48" xfId="0" applyFont="1" applyFill="1" applyBorder="1" applyProtection="1">
      <protection locked="0"/>
    </xf>
    <xf numFmtId="176" fontId="16" fillId="2" borderId="64" xfId="0" applyNumberFormat="1" applyFont="1" applyFill="1" applyBorder="1" applyAlignment="1" applyProtection="1">
      <alignment horizontal="center" vertical="top"/>
      <protection locked="0"/>
    </xf>
    <xf numFmtId="178" fontId="16" fillId="2" borderId="93" xfId="0" applyNumberFormat="1" applyFont="1" applyFill="1" applyBorder="1" applyAlignment="1" applyProtection="1">
      <alignment horizontal="center"/>
      <protection locked="0"/>
    </xf>
    <xf numFmtId="0" fontId="16" fillId="2" borderId="91" xfId="0" applyFont="1" applyFill="1" applyBorder="1" applyProtection="1">
      <protection locked="0"/>
    </xf>
    <xf numFmtId="176" fontId="16" fillId="2" borderId="103" xfId="0" applyNumberFormat="1" applyFont="1" applyFill="1" applyBorder="1" applyAlignment="1" applyProtection="1">
      <alignment horizontal="center" vertical="top"/>
      <protection locked="0"/>
    </xf>
    <xf numFmtId="178" fontId="16" fillId="2" borderId="96" xfId="0" applyNumberFormat="1" applyFont="1" applyFill="1" applyBorder="1" applyAlignment="1" applyProtection="1">
      <alignment horizontal="center" vertical="top"/>
      <protection locked="0"/>
    </xf>
    <xf numFmtId="178" fontId="16" fillId="2" borderId="91" xfId="0" applyNumberFormat="1" applyFont="1" applyFill="1" applyBorder="1" applyAlignment="1" applyProtection="1">
      <alignment horizontal="center" vertical="top"/>
      <protection locked="0"/>
    </xf>
    <xf numFmtId="0" fontId="0" fillId="2" borderId="36" xfId="0" applyFill="1" applyBorder="1" applyAlignment="1" applyProtection="1">
      <alignment horizontal="center" vertical="center"/>
      <protection locked="0"/>
    </xf>
    <xf numFmtId="0" fontId="0" fillId="0" borderId="45" xfId="0" applyBorder="1" applyProtection="1">
      <protection locked="0"/>
    </xf>
    <xf numFmtId="176" fontId="6" fillId="0" borderId="63" xfId="0" applyNumberFormat="1" applyFont="1" applyBorder="1" applyAlignment="1" applyProtection="1">
      <alignment horizontal="center" vertical="top"/>
      <protection locked="0"/>
    </xf>
    <xf numFmtId="178" fontId="0" fillId="3" borderId="44" xfId="0" applyNumberFormat="1" applyFill="1" applyBorder="1" applyAlignment="1" applyProtection="1">
      <alignment horizontal="center"/>
      <protection locked="0"/>
    </xf>
    <xf numFmtId="178" fontId="7" fillId="4" borderId="45" xfId="0" applyNumberFormat="1" applyFont="1" applyFill="1" applyBorder="1" applyAlignment="1" applyProtection="1">
      <alignment horizontal="center"/>
      <protection locked="0"/>
    </xf>
    <xf numFmtId="178" fontId="0" fillId="0" borderId="102" xfId="0" applyNumberFormat="1" applyBorder="1" applyAlignment="1" applyProtection="1">
      <alignment horizont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0" borderId="71" xfId="0" applyBorder="1" applyProtection="1">
      <protection locked="0"/>
    </xf>
    <xf numFmtId="176" fontId="6" fillId="0" borderId="72" xfId="0" applyNumberFormat="1" applyFont="1" applyBorder="1" applyAlignment="1" applyProtection="1">
      <alignment horizontal="center" vertical="top"/>
      <protection locked="0"/>
    </xf>
    <xf numFmtId="178" fontId="0" fillId="3" borderId="73" xfId="0" applyNumberFormat="1" applyFill="1" applyBorder="1" applyAlignment="1" applyProtection="1">
      <alignment horizontal="center"/>
      <protection locked="0"/>
    </xf>
    <xf numFmtId="178" fontId="7" fillId="4" borderId="71" xfId="0" applyNumberFormat="1" applyFont="1" applyFill="1" applyBorder="1" applyAlignment="1" applyProtection="1">
      <alignment horizontal="center"/>
      <protection locked="0"/>
    </xf>
    <xf numFmtId="178" fontId="0" fillId="0" borderId="93" xfId="0" applyNumberFormat="1" applyBorder="1" applyAlignment="1" applyProtection="1">
      <alignment horizontal="center"/>
      <protection locked="0"/>
    </xf>
    <xf numFmtId="0" fontId="0" fillId="0" borderId="48" xfId="0" applyBorder="1" applyProtection="1">
      <protection locked="0"/>
    </xf>
    <xf numFmtId="176" fontId="6" fillId="0" borderId="64" xfId="0" applyNumberFormat="1" applyFont="1" applyBorder="1" applyAlignment="1" applyProtection="1">
      <alignment horizontal="center" vertical="top"/>
      <protection locked="0"/>
    </xf>
    <xf numFmtId="178" fontId="0" fillId="3" borderId="47" xfId="0" applyNumberFormat="1" applyFill="1" applyBorder="1" applyAlignment="1" applyProtection="1">
      <alignment horizontal="center"/>
      <protection locked="0"/>
    </xf>
    <xf numFmtId="178" fontId="0" fillId="4" borderId="48" xfId="0" applyNumberFormat="1" applyFill="1" applyBorder="1" applyAlignment="1" applyProtection="1">
      <alignment horizontal="center"/>
      <protection locked="0"/>
    </xf>
    <xf numFmtId="178" fontId="7" fillId="4" borderId="48" xfId="0" applyNumberFormat="1" applyFont="1" applyFill="1" applyBorder="1" applyAlignment="1" applyProtection="1">
      <alignment horizontal="center"/>
      <protection locked="0"/>
    </xf>
    <xf numFmtId="0" fontId="0" fillId="2" borderId="39" xfId="0" applyFill="1" applyBorder="1" applyAlignment="1" applyProtection="1">
      <alignment horizontal="center" vertical="center"/>
      <protection locked="0"/>
    </xf>
    <xf numFmtId="0" fontId="0" fillId="0" borderId="68" xfId="0" applyBorder="1" applyProtection="1">
      <protection locked="0"/>
    </xf>
    <xf numFmtId="176" fontId="6" fillId="0" borderId="69" xfId="0" applyNumberFormat="1" applyFont="1" applyBorder="1" applyAlignment="1" applyProtection="1">
      <alignment horizontal="center" vertical="top"/>
      <protection locked="0"/>
    </xf>
    <xf numFmtId="178" fontId="0" fillId="3" borderId="67" xfId="0" applyNumberFormat="1" applyFill="1" applyBorder="1" applyAlignment="1" applyProtection="1">
      <alignment horizontal="center"/>
      <protection locked="0"/>
    </xf>
    <xf numFmtId="178" fontId="0" fillId="4" borderId="68" xfId="0" applyNumberFormat="1" applyFill="1" applyBorder="1" applyAlignment="1" applyProtection="1">
      <alignment horizontal="center"/>
      <protection locked="0"/>
    </xf>
    <xf numFmtId="178" fontId="0" fillId="0" borderId="101" xfId="0" applyNumberFormat="1" applyBorder="1" applyAlignment="1" applyProtection="1">
      <alignment horizontal="center"/>
      <protection locked="0"/>
    </xf>
    <xf numFmtId="0" fontId="0" fillId="0" borderId="53" xfId="0" applyBorder="1" applyProtection="1">
      <protection locked="0"/>
    </xf>
    <xf numFmtId="178" fontId="0" fillId="3" borderId="44" xfId="0" applyNumberFormat="1" applyFill="1" applyBorder="1" applyAlignment="1" applyProtection="1">
      <alignment horizontal="center" vertical="top"/>
      <protection locked="0"/>
    </xf>
    <xf numFmtId="178" fontId="7" fillId="4" borderId="45" xfId="0" applyNumberFormat="1" applyFont="1" applyFill="1" applyBorder="1" applyAlignment="1" applyProtection="1">
      <alignment horizontal="center" vertical="top"/>
      <protection locked="0"/>
    </xf>
    <xf numFmtId="178" fontId="7" fillId="7" borderId="102" xfId="0" applyNumberFormat="1" applyFont="1" applyFill="1" applyBorder="1" applyAlignment="1" applyProtection="1">
      <alignment horizontal="center" vertical="top"/>
      <protection locked="0"/>
    </xf>
    <xf numFmtId="0" fontId="0" fillId="0" borderId="50" xfId="0" applyBorder="1" applyProtection="1">
      <protection locked="0"/>
    </xf>
    <xf numFmtId="176" fontId="6" fillId="0" borderId="65" xfId="0" applyNumberFormat="1" applyFont="1" applyBorder="1" applyAlignment="1" applyProtection="1">
      <alignment horizontal="center" vertical="top"/>
      <protection locked="0"/>
    </xf>
    <xf numFmtId="178" fontId="0" fillId="3" borderId="120" xfId="0" applyNumberFormat="1" applyFill="1" applyBorder="1" applyAlignment="1" applyProtection="1">
      <alignment horizontal="center" vertical="top"/>
      <protection locked="0"/>
    </xf>
    <xf numFmtId="178" fontId="7" fillId="4" borderId="50" xfId="0" applyNumberFormat="1" applyFont="1" applyFill="1" applyBorder="1" applyAlignment="1" applyProtection="1">
      <alignment horizontal="center" vertical="top"/>
      <protection locked="0"/>
    </xf>
    <xf numFmtId="178" fontId="7" fillId="7" borderId="126" xfId="0" applyNumberFormat="1" applyFont="1" applyFill="1" applyBorder="1" applyAlignment="1" applyProtection="1">
      <alignment horizontal="center" vertical="top"/>
      <protection locked="0"/>
    </xf>
    <xf numFmtId="0" fontId="0" fillId="0" borderId="40" xfId="0" applyBorder="1" applyAlignment="1" applyProtection="1">
      <alignment horizontal="center"/>
      <protection locked="0"/>
    </xf>
    <xf numFmtId="176" fontId="6" fillId="0" borderId="61" xfId="0" applyNumberFormat="1" applyFont="1" applyBorder="1" applyAlignment="1" applyProtection="1">
      <alignment horizontal="center" vertical="top"/>
      <protection locked="0"/>
    </xf>
    <xf numFmtId="178" fontId="0" fillId="0" borderId="39" xfId="0" applyNumberFormat="1" applyBorder="1" applyAlignment="1" applyProtection="1">
      <alignment horizontal="center" vertical="top"/>
      <protection locked="0"/>
    </xf>
    <xf numFmtId="178" fontId="0" fillId="0" borderId="40" xfId="0" applyNumberFormat="1" applyBorder="1" applyAlignment="1" applyProtection="1">
      <alignment horizontal="center" vertical="top"/>
      <protection locked="0"/>
    </xf>
    <xf numFmtId="178" fontId="6" fillId="0" borderId="12" xfId="0" applyNumberFormat="1" applyFont="1" applyBorder="1" applyAlignment="1" applyProtection="1">
      <alignment horizontal="center" vertical="top"/>
      <protection locked="0"/>
    </xf>
    <xf numFmtId="0" fontId="0" fillId="6" borderId="16" xfId="0" applyFill="1" applyBorder="1" applyAlignment="1" applyProtection="1">
      <alignment horizontal="center" vertical="center"/>
      <protection locked="0"/>
    </xf>
    <xf numFmtId="0" fontId="0" fillId="6" borderId="71" xfId="0" applyFill="1" applyBorder="1" applyProtection="1">
      <protection locked="0"/>
    </xf>
    <xf numFmtId="176" fontId="12" fillId="6" borderId="71" xfId="0" applyNumberFormat="1" applyFont="1" applyFill="1" applyBorder="1" applyAlignment="1" applyProtection="1">
      <alignment horizontal="center" vertical="top"/>
      <protection locked="0"/>
    </xf>
    <xf numFmtId="176" fontId="12" fillId="6" borderId="78" xfId="0" applyNumberFormat="1" applyFont="1" applyFill="1" applyBorder="1" applyAlignment="1" applyProtection="1">
      <alignment horizontal="left" vertical="top"/>
      <protection locked="0"/>
    </xf>
    <xf numFmtId="176" fontId="12" fillId="6" borderId="71" xfId="0" applyNumberFormat="1" applyFont="1" applyFill="1" applyBorder="1" applyAlignment="1" applyProtection="1">
      <alignment horizontal="left" vertical="top"/>
      <protection locked="0"/>
    </xf>
    <xf numFmtId="0" fontId="12" fillId="6" borderId="48" xfId="0" applyFont="1" applyFill="1" applyBorder="1" applyProtection="1">
      <protection locked="0"/>
    </xf>
    <xf numFmtId="176" fontId="12" fillId="6" borderId="48" xfId="0" applyNumberFormat="1" applyFont="1" applyFill="1" applyBorder="1" applyAlignment="1" applyProtection="1">
      <alignment horizontal="center" vertical="top"/>
      <protection locked="0"/>
    </xf>
    <xf numFmtId="0" fontId="12" fillId="6" borderId="54" xfId="0" applyFont="1" applyFill="1" applyBorder="1" applyProtection="1">
      <protection locked="0"/>
    </xf>
    <xf numFmtId="0" fontId="12" fillId="6" borderId="89" xfId="0" applyFont="1" applyFill="1" applyBorder="1" applyProtection="1">
      <protection locked="0"/>
    </xf>
    <xf numFmtId="0" fontId="12" fillId="6" borderId="78" xfId="0" applyFont="1" applyFill="1" applyBorder="1" applyProtection="1">
      <protection locked="0"/>
    </xf>
    <xf numFmtId="0" fontId="0" fillId="6" borderId="6" xfId="0" applyFill="1" applyBorder="1" applyAlignment="1" applyProtection="1">
      <alignment horizontal="center" vertical="center"/>
      <protection locked="0"/>
    </xf>
    <xf numFmtId="0" fontId="12" fillId="6" borderId="50" xfId="0" applyFont="1" applyFill="1" applyBorder="1" applyProtection="1">
      <protection locked="0"/>
    </xf>
    <xf numFmtId="176" fontId="12" fillId="6" borderId="50" xfId="0" applyNumberFormat="1" applyFont="1" applyFill="1" applyBorder="1" applyAlignment="1" applyProtection="1">
      <alignment horizontal="center" vertical="top"/>
      <protection locked="0"/>
    </xf>
    <xf numFmtId="0" fontId="12" fillId="6" borderId="55" xfId="0" applyFont="1" applyFill="1" applyBorder="1" applyProtection="1">
      <protection locked="0"/>
    </xf>
    <xf numFmtId="0" fontId="15" fillId="3" borderId="27" xfId="0" applyFont="1" applyFill="1" applyBorder="1" applyAlignment="1" applyProtection="1">
      <alignment horizontal="left" vertical="center"/>
      <protection locked="0"/>
    </xf>
    <xf numFmtId="0" fontId="15" fillId="3" borderId="28" xfId="0" applyFont="1" applyFill="1" applyBorder="1" applyAlignment="1" applyProtection="1">
      <alignment horizontal="left" vertical="center"/>
      <protection locked="0"/>
    </xf>
    <xf numFmtId="0" fontId="0" fillId="3" borderId="34" xfId="0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vertical="top" wrapText="1"/>
      <protection locked="0"/>
    </xf>
    <xf numFmtId="0" fontId="0" fillId="2" borderId="30" xfId="0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vertical="top" wrapText="1"/>
      <protection locked="0"/>
    </xf>
    <xf numFmtId="0" fontId="0" fillId="2" borderId="0" xfId="0" applyFill="1" applyAlignment="1" applyProtection="1">
      <alignment vertical="top" wrapText="1"/>
      <protection locked="0"/>
    </xf>
    <xf numFmtId="0" fontId="0" fillId="2" borderId="10" xfId="0" applyFill="1" applyBorder="1" applyAlignment="1" applyProtection="1">
      <alignment vertical="top" wrapText="1"/>
      <protection locked="0"/>
    </xf>
    <xf numFmtId="0" fontId="0" fillId="2" borderId="11" xfId="0" applyFill="1" applyBorder="1" applyAlignment="1" applyProtection="1">
      <alignment vertical="top" wrapText="1"/>
      <protection locked="0"/>
    </xf>
    <xf numFmtId="0" fontId="0" fillId="2" borderId="32" xfId="0" applyFill="1" applyBorder="1" applyAlignment="1" applyProtection="1">
      <alignment vertical="top" wrapText="1"/>
      <protection locked="0"/>
    </xf>
    <xf numFmtId="0" fontId="0" fillId="2" borderId="12" xfId="0" applyFill="1" applyBorder="1" applyAlignment="1" applyProtection="1">
      <alignment vertical="top" wrapText="1"/>
      <protection locked="0"/>
    </xf>
    <xf numFmtId="0" fontId="0" fillId="4" borderId="34" xfId="0" applyFill="1" applyBorder="1" applyAlignment="1" applyProtection="1">
      <alignment horizontal="left" vertical="center"/>
      <protection locked="0"/>
    </xf>
    <xf numFmtId="0" fontId="7" fillId="2" borderId="9" xfId="0" applyFont="1" applyFill="1" applyBorder="1" applyAlignment="1" applyProtection="1">
      <alignment vertical="top"/>
      <protection locked="0"/>
    </xf>
    <xf numFmtId="0" fontId="16" fillId="0" borderId="36" xfId="0" applyFont="1" applyBorder="1" applyAlignment="1" applyProtection="1">
      <alignment horizontal="center" vertical="center"/>
      <protection locked="0"/>
    </xf>
    <xf numFmtId="0" fontId="16" fillId="0" borderId="71" xfId="0" applyFont="1" applyBorder="1" applyProtection="1">
      <protection locked="0"/>
    </xf>
    <xf numFmtId="176" fontId="16" fillId="0" borderId="72" xfId="0" applyNumberFormat="1" applyFont="1" applyBorder="1" applyAlignment="1" applyProtection="1">
      <alignment horizontal="center" vertical="top"/>
      <protection locked="0"/>
    </xf>
    <xf numFmtId="0" fontId="16" fillId="0" borderId="23" xfId="0" applyFont="1" applyBorder="1" applyAlignment="1" applyProtection="1">
      <alignment horizontal="center" vertical="center"/>
      <protection locked="0"/>
    </xf>
    <xf numFmtId="0" fontId="16" fillId="0" borderId="91" xfId="0" applyFont="1" applyBorder="1" applyProtection="1">
      <protection locked="0"/>
    </xf>
    <xf numFmtId="176" fontId="16" fillId="0" borderId="103" xfId="0" applyNumberFormat="1" applyFont="1" applyBorder="1" applyAlignment="1" applyProtection="1">
      <alignment horizontal="center" vertical="top"/>
      <protection locked="0"/>
    </xf>
    <xf numFmtId="178" fontId="16" fillId="0" borderId="91" xfId="0" applyNumberFormat="1" applyFont="1" applyBorder="1" applyAlignment="1" applyProtection="1">
      <alignment horizontal="center" vertical="top"/>
      <protection locked="0"/>
    </xf>
    <xf numFmtId="176" fontId="16" fillId="6" borderId="48" xfId="0" applyNumberFormat="1" applyFont="1" applyFill="1" applyBorder="1" applyAlignment="1" applyProtection="1">
      <alignment horizontal="center" vertical="top"/>
    </xf>
    <xf numFmtId="176" fontId="16" fillId="6" borderId="50" xfId="0" applyNumberFormat="1" applyFont="1" applyFill="1" applyBorder="1" applyAlignment="1" applyProtection="1">
      <alignment horizontal="center" vertical="top"/>
    </xf>
    <xf numFmtId="176" fontId="25" fillId="2" borderId="74" xfId="0" applyNumberFormat="1" applyFont="1" applyFill="1" applyBorder="1" applyAlignment="1" applyProtection="1">
      <alignment horizontal="center" vertical="top"/>
      <protection locked="0"/>
    </xf>
    <xf numFmtId="178" fontId="16" fillId="6" borderId="74" xfId="0" applyNumberFormat="1" applyFont="1" applyFill="1" applyBorder="1" applyAlignment="1" applyProtection="1">
      <alignment horizontal="center"/>
      <protection locked="0"/>
    </xf>
    <xf numFmtId="0" fontId="16" fillId="0" borderId="56" xfId="0" applyFont="1" applyBorder="1" applyAlignment="1" applyProtection="1">
      <alignment horizontal="center"/>
      <protection locked="0"/>
    </xf>
    <xf numFmtId="0" fontId="16" fillId="0" borderId="118" xfId="0" applyFont="1" applyBorder="1" applyProtection="1">
      <protection locked="0"/>
    </xf>
    <xf numFmtId="176" fontId="16" fillId="2" borderId="74" xfId="0" applyNumberFormat="1" applyFont="1" applyFill="1" applyBorder="1" applyAlignment="1" applyProtection="1">
      <alignment horizontal="center" vertical="top"/>
      <protection locked="0"/>
    </xf>
    <xf numFmtId="0" fontId="16" fillId="2" borderId="118" xfId="0" applyFont="1" applyFill="1" applyBorder="1" applyProtection="1">
      <protection locked="0"/>
    </xf>
    <xf numFmtId="176" fontId="16" fillId="2" borderId="49" xfId="0" applyNumberFormat="1" applyFont="1" applyFill="1" applyBorder="1" applyAlignment="1" applyProtection="1">
      <alignment horizontal="center" vertical="top"/>
      <protection locked="0"/>
    </xf>
    <xf numFmtId="178" fontId="16" fillId="6" borderId="49" xfId="0" applyNumberFormat="1" applyFont="1" applyFill="1" applyBorder="1" applyAlignment="1" applyProtection="1">
      <alignment horizontal="center"/>
      <protection locked="0"/>
    </xf>
    <xf numFmtId="0" fontId="16" fillId="2" borderId="113" xfId="0" applyFont="1" applyFill="1" applyBorder="1" applyProtection="1">
      <protection locked="0"/>
    </xf>
    <xf numFmtId="176" fontId="25" fillId="2" borderId="49" xfId="0" applyNumberFormat="1" applyFont="1" applyFill="1" applyBorder="1" applyAlignment="1" applyProtection="1">
      <alignment horizontal="center" vertical="top"/>
      <protection locked="0"/>
    </xf>
    <xf numFmtId="176" fontId="25" fillId="2" borderId="66" xfId="0" applyNumberFormat="1" applyFont="1" applyFill="1" applyBorder="1" applyAlignment="1" applyProtection="1">
      <alignment horizontal="center" vertical="top"/>
      <protection locked="0"/>
    </xf>
    <xf numFmtId="176" fontId="25" fillId="2" borderId="70" xfId="0" applyNumberFormat="1" applyFont="1" applyFill="1" applyBorder="1" applyAlignment="1" applyProtection="1">
      <alignment horizontal="center" vertical="top"/>
      <protection locked="0"/>
    </xf>
    <xf numFmtId="178" fontId="16" fillId="3" borderId="87" xfId="0" applyNumberFormat="1" applyFont="1" applyFill="1" applyBorder="1" applyAlignment="1" applyProtection="1">
      <alignment horizontal="center"/>
      <protection locked="0"/>
    </xf>
    <xf numFmtId="178" fontId="16" fillId="6" borderId="66" xfId="0" applyNumberFormat="1" applyFont="1" applyFill="1" applyBorder="1" applyAlignment="1" applyProtection="1">
      <alignment horizontal="center"/>
      <protection locked="0"/>
    </xf>
    <xf numFmtId="178" fontId="16" fillId="2" borderId="124" xfId="0" applyNumberFormat="1" applyFont="1" applyFill="1" applyBorder="1" applyAlignment="1" applyProtection="1">
      <alignment horizontal="center"/>
      <protection locked="0"/>
    </xf>
    <xf numFmtId="0" fontId="16" fillId="2" borderId="103" xfId="0" applyFont="1" applyFill="1" applyBorder="1" applyProtection="1">
      <protection locked="0"/>
    </xf>
    <xf numFmtId="176" fontId="25" fillId="2" borderId="97" xfId="0" applyNumberFormat="1" applyFont="1" applyFill="1" applyBorder="1" applyAlignment="1" applyProtection="1">
      <alignment horizontal="center" vertical="top"/>
      <protection locked="0"/>
    </xf>
    <xf numFmtId="178" fontId="25" fillId="2" borderId="94" xfId="0" applyNumberFormat="1" applyFont="1" applyFill="1" applyBorder="1" applyAlignment="1" applyProtection="1">
      <alignment horizontal="center" vertical="top"/>
      <protection locked="0"/>
    </xf>
    <xf numFmtId="178" fontId="25" fillId="6" borderId="97" xfId="0" applyNumberFormat="1" applyFont="1" applyFill="1" applyBorder="1" applyAlignment="1" applyProtection="1">
      <alignment horizontal="center" vertical="top"/>
      <protection locked="0"/>
    </xf>
    <xf numFmtId="0" fontId="16" fillId="6" borderId="27" xfId="0" applyFont="1" applyFill="1" applyBorder="1" applyAlignment="1" applyProtection="1">
      <alignment vertical="center"/>
      <protection locked="0"/>
    </xf>
    <xf numFmtId="0" fontId="16" fillId="6" borderId="28" xfId="0" applyFont="1" applyFill="1" applyBorder="1" applyAlignment="1" applyProtection="1">
      <alignment vertical="center"/>
      <protection locked="0"/>
    </xf>
    <xf numFmtId="0" fontId="16" fillId="6" borderId="34" xfId="0" applyFont="1" applyFill="1" applyBorder="1" applyAlignment="1" applyProtection="1">
      <alignment vertical="center"/>
      <protection locked="0"/>
    </xf>
    <xf numFmtId="0" fontId="16" fillId="6" borderId="31" xfId="0" applyFont="1" applyFill="1" applyBorder="1" applyAlignment="1" applyProtection="1">
      <alignment vertical="top" wrapText="1"/>
      <protection locked="0"/>
    </xf>
    <xf numFmtId="0" fontId="16" fillId="6" borderId="2" xfId="0" applyFont="1" applyFill="1" applyBorder="1" applyAlignment="1" applyProtection="1">
      <alignment vertical="top" wrapText="1"/>
      <protection locked="0"/>
    </xf>
    <xf numFmtId="0" fontId="16" fillId="6" borderId="30" xfId="0" applyFont="1" applyFill="1" applyBorder="1" applyAlignment="1" applyProtection="1">
      <alignment vertical="top" wrapText="1"/>
      <protection locked="0"/>
    </xf>
    <xf numFmtId="0" fontId="16" fillId="6" borderId="9" xfId="0" applyFont="1" applyFill="1" applyBorder="1" applyAlignment="1" applyProtection="1">
      <alignment vertical="top" wrapText="1"/>
      <protection locked="0"/>
    </xf>
    <xf numFmtId="0" fontId="16" fillId="6" borderId="0" xfId="0" applyFont="1" applyFill="1" applyAlignment="1" applyProtection="1">
      <alignment vertical="top" wrapText="1"/>
      <protection locked="0"/>
    </xf>
    <xf numFmtId="0" fontId="16" fillId="6" borderId="10" xfId="0" applyFont="1" applyFill="1" applyBorder="1" applyAlignment="1" applyProtection="1">
      <alignment vertical="top" wrapText="1"/>
      <protection locked="0"/>
    </xf>
    <xf numFmtId="0" fontId="16" fillId="6" borderId="11" xfId="0" applyFont="1" applyFill="1" applyBorder="1" applyAlignment="1" applyProtection="1">
      <alignment vertical="top" wrapText="1"/>
      <protection locked="0"/>
    </xf>
    <xf numFmtId="0" fontId="16" fillId="6" borderId="32" xfId="0" applyFont="1" applyFill="1" applyBorder="1" applyAlignment="1" applyProtection="1">
      <alignment vertical="top" wrapText="1"/>
      <protection locked="0"/>
    </xf>
    <xf numFmtId="0" fontId="16" fillId="6" borderId="12" xfId="0" applyFont="1" applyFill="1" applyBorder="1" applyAlignment="1" applyProtection="1">
      <alignment vertical="top" wrapText="1"/>
      <protection locked="0"/>
    </xf>
    <xf numFmtId="0" fontId="25" fillId="6" borderId="35" xfId="0" applyFont="1" applyFill="1" applyBorder="1" applyAlignment="1" applyProtection="1">
      <alignment horizontal="centerContinuous"/>
    </xf>
    <xf numFmtId="0" fontId="16" fillId="6" borderId="95" xfId="0" applyFont="1" applyFill="1" applyBorder="1" applyAlignment="1" applyProtection="1">
      <alignment horizontal="centerContinuous" vertical="center"/>
    </xf>
    <xf numFmtId="0" fontId="16" fillId="6" borderId="40" xfId="0" applyFont="1" applyFill="1" applyBorder="1" applyAlignment="1" applyProtection="1">
      <alignment horizontal="center" vertical="center" wrapText="1"/>
    </xf>
    <xf numFmtId="11" fontId="16" fillId="6" borderId="45" xfId="0" applyNumberFormat="1" applyFont="1" applyFill="1" applyBorder="1" applyAlignment="1" applyProtection="1">
      <alignment horizontal="center" vertical="center"/>
    </xf>
    <xf numFmtId="11" fontId="16" fillId="6" borderId="46" xfId="0" applyNumberFormat="1" applyFont="1" applyFill="1" applyBorder="1" applyAlignment="1" applyProtection="1">
      <alignment horizontal="center" vertical="center"/>
    </xf>
    <xf numFmtId="0" fontId="16" fillId="0" borderId="110" xfId="0" applyFont="1" applyBorder="1" applyAlignment="1" applyProtection="1">
      <alignment horizontal="center"/>
    </xf>
    <xf numFmtId="11" fontId="16" fillId="6" borderId="48" xfId="0" applyNumberFormat="1" applyFont="1" applyFill="1" applyBorder="1" applyAlignment="1" applyProtection="1">
      <alignment horizontal="center" vertical="center"/>
    </xf>
    <xf numFmtId="11" fontId="16" fillId="6" borderId="49" xfId="0" applyNumberFormat="1" applyFont="1" applyFill="1" applyBorder="1" applyAlignment="1" applyProtection="1">
      <alignment horizontal="center" vertical="center"/>
    </xf>
    <xf numFmtId="0" fontId="16" fillId="0" borderId="111" xfId="0" applyFont="1" applyBorder="1" applyAlignment="1" applyProtection="1">
      <alignment horizontal="center"/>
    </xf>
    <xf numFmtId="0" fontId="16" fillId="0" borderId="93" xfId="0" applyFont="1" applyBorder="1" applyProtection="1"/>
    <xf numFmtId="0" fontId="16" fillId="2" borderId="57" xfId="0" applyFont="1" applyFill="1" applyBorder="1" applyProtection="1"/>
    <xf numFmtId="0" fontId="16" fillId="0" borderId="111" xfId="0" applyFont="1" applyBorder="1" applyAlignment="1" applyProtection="1">
      <alignment vertical="center"/>
    </xf>
    <xf numFmtId="11" fontId="16" fillId="6" borderId="81" xfId="0" applyNumberFormat="1" applyFont="1" applyFill="1" applyBorder="1" applyAlignment="1" applyProtection="1">
      <alignment horizontal="center" vertical="center"/>
    </xf>
    <xf numFmtId="11" fontId="16" fillId="6" borderId="84" xfId="0" applyNumberFormat="1" applyFont="1" applyFill="1" applyBorder="1" applyAlignment="1" applyProtection="1">
      <alignment horizontal="center" vertical="center"/>
    </xf>
    <xf numFmtId="0" fontId="16" fillId="0" borderId="125" xfId="0" applyFont="1" applyBorder="1" applyAlignment="1" applyProtection="1">
      <alignment vertical="center"/>
    </xf>
    <xf numFmtId="11" fontId="16" fillId="0" borderId="98" xfId="0" applyNumberFormat="1" applyFont="1" applyBorder="1" applyAlignment="1" applyProtection="1">
      <alignment horizontal="center" vertical="center"/>
    </xf>
    <xf numFmtId="11" fontId="16" fillId="0" borderId="3" xfId="0" applyNumberFormat="1" applyFont="1" applyBorder="1" applyAlignment="1" applyProtection="1">
      <alignment horizontal="center" vertical="center"/>
    </xf>
    <xf numFmtId="11" fontId="16" fillId="6" borderId="3" xfId="0" applyNumberFormat="1" applyFont="1" applyFill="1" applyBorder="1" applyAlignment="1" applyProtection="1">
      <alignment horizontal="center" vertical="center"/>
    </xf>
    <xf numFmtId="11" fontId="16" fillId="6" borderId="76" xfId="0" applyNumberFormat="1" applyFont="1" applyFill="1" applyBorder="1" applyAlignment="1" applyProtection="1">
      <alignment horizontal="center" vertical="center"/>
    </xf>
    <xf numFmtId="0" fontId="16" fillId="0" borderId="112" xfId="0" applyFont="1" applyBorder="1" applyAlignment="1" applyProtection="1">
      <alignment horizontal="center"/>
    </xf>
    <xf numFmtId="0" fontId="16" fillId="0" borderId="101" xfId="0" applyFont="1" applyBorder="1" applyProtection="1"/>
    <xf numFmtId="0" fontId="16" fillId="0" borderId="8" xfId="0" applyFont="1" applyBorder="1" applyAlignment="1" applyProtection="1">
      <alignment horizontal="center" vertical="center"/>
    </xf>
    <xf numFmtId="11" fontId="16" fillId="0" borderId="94" xfId="0" applyNumberFormat="1" applyFont="1" applyBorder="1" applyAlignment="1" applyProtection="1">
      <alignment horizontal="center" vertical="center"/>
    </xf>
    <xf numFmtId="11" fontId="16" fillId="0" borderId="91" xfId="0" applyNumberFormat="1" applyFont="1" applyBorder="1" applyAlignment="1" applyProtection="1">
      <alignment horizontal="center" vertical="center"/>
    </xf>
    <xf numFmtId="11" fontId="16" fillId="6" borderId="91" xfId="0" applyNumberFormat="1" applyFont="1" applyFill="1" applyBorder="1" applyAlignment="1" applyProtection="1">
      <alignment horizontal="center" vertical="center"/>
    </xf>
    <xf numFmtId="11" fontId="16" fillId="6" borderId="97" xfId="0" applyNumberFormat="1" applyFont="1" applyFill="1" applyBorder="1" applyAlignment="1" applyProtection="1">
      <alignment horizontal="center" vertical="center"/>
    </xf>
    <xf numFmtId="0" fontId="16" fillId="0" borderId="0" xfId="0" applyFont="1" applyAlignment="1" applyProtection="1">
      <alignment vertical="center" wrapText="1"/>
    </xf>
    <xf numFmtId="0" fontId="16" fillId="0" borderId="0" xfId="0" applyFont="1" applyAlignment="1" applyProtection="1">
      <alignment wrapText="1"/>
    </xf>
    <xf numFmtId="0" fontId="16" fillId="6" borderId="8" xfId="0" applyFont="1" applyFill="1" applyBorder="1" applyProtection="1"/>
    <xf numFmtId="0" fontId="16" fillId="6" borderId="94" xfId="0" applyFont="1" applyFill="1" applyBorder="1" applyProtection="1"/>
    <xf numFmtId="0" fontId="16" fillId="6" borderId="97" xfId="0" applyFont="1" applyFill="1" applyBorder="1" applyProtection="1"/>
    <xf numFmtId="11" fontId="16" fillId="0" borderId="41" xfId="0" applyNumberFormat="1" applyFont="1" applyBorder="1" applyAlignment="1" applyProtection="1">
      <alignment horizontal="center"/>
    </xf>
    <xf numFmtId="0" fontId="16" fillId="0" borderId="0" xfId="1" applyFont="1" applyAlignment="1" applyProtection="1"/>
    <xf numFmtId="0" fontId="16" fillId="0" borderId="14" xfId="0" applyFont="1" applyBorder="1" applyAlignment="1" applyProtection="1">
      <alignment vertical="center"/>
    </xf>
    <xf numFmtId="0" fontId="16" fillId="0" borderId="32" xfId="0" applyFont="1" applyBorder="1" applyAlignment="1" applyProtection="1">
      <alignment wrapText="1"/>
    </xf>
    <xf numFmtId="0" fontId="16" fillId="0" borderId="0" xfId="0" applyFont="1" applyAlignment="1" applyProtection="1">
      <alignment horizontal="left"/>
    </xf>
    <xf numFmtId="0" fontId="16" fillId="2" borderId="72" xfId="0" applyFont="1" applyFill="1" applyBorder="1" applyProtection="1">
      <protection locked="0"/>
    </xf>
    <xf numFmtId="0" fontId="16" fillId="3" borderId="78" xfId="0" applyFont="1" applyFill="1" applyBorder="1" applyAlignment="1" applyProtection="1">
      <alignment horizontal="center"/>
      <protection locked="0"/>
    </xf>
    <xf numFmtId="0" fontId="16" fillId="6" borderId="74" xfId="0" applyFont="1" applyFill="1" applyBorder="1" applyAlignment="1" applyProtection="1">
      <alignment horizontal="center"/>
      <protection locked="0"/>
    </xf>
    <xf numFmtId="0" fontId="16" fillId="2" borderId="64" xfId="0" applyFont="1" applyFill="1" applyBorder="1" applyProtection="1">
      <protection locked="0"/>
    </xf>
    <xf numFmtId="0" fontId="16" fillId="6" borderId="49" xfId="0" applyFont="1" applyFill="1" applyBorder="1" applyAlignment="1" applyProtection="1">
      <alignment horizontal="center"/>
      <protection locked="0"/>
    </xf>
    <xf numFmtId="178" fontId="16" fillId="2" borderId="104" xfId="0" applyNumberFormat="1" applyFont="1" applyFill="1" applyBorder="1" applyAlignment="1" applyProtection="1">
      <alignment horizontal="center"/>
      <protection locked="0"/>
    </xf>
    <xf numFmtId="184" fontId="19" fillId="7" borderId="8" xfId="0" applyNumberFormat="1" applyFont="1" applyFill="1" applyBorder="1" applyAlignment="1" applyProtection="1">
      <alignment horizontal="center"/>
      <protection locked="0"/>
    </xf>
    <xf numFmtId="0" fontId="16" fillId="3" borderId="97" xfId="0" applyFont="1" applyFill="1" applyBorder="1" applyAlignment="1" applyProtection="1">
      <alignment vertical="center"/>
      <protection locked="0"/>
    </xf>
    <xf numFmtId="178" fontId="16" fillId="3" borderId="93" xfId="0" applyNumberFormat="1" applyFont="1" applyFill="1" applyBorder="1" applyAlignment="1" applyProtection="1">
      <alignment horizontal="center"/>
      <protection locked="0"/>
    </xf>
    <xf numFmtId="178" fontId="16" fillId="4" borderId="93" xfId="0" applyNumberFormat="1" applyFont="1" applyFill="1" applyBorder="1" applyAlignment="1" applyProtection="1">
      <alignment horizontal="center"/>
      <protection locked="0"/>
    </xf>
    <xf numFmtId="178" fontId="16" fillId="4" borderId="92" xfId="0" applyNumberFormat="1" applyFont="1" applyFill="1" applyBorder="1" applyAlignment="1" applyProtection="1">
      <alignment horizontal="center"/>
      <protection locked="0"/>
    </xf>
    <xf numFmtId="0" fontId="16" fillId="0" borderId="44" xfId="0" applyFont="1" applyBorder="1" applyAlignment="1" applyProtection="1">
      <alignment horizontal="center" vertical="center"/>
      <protection locked="0"/>
    </xf>
    <xf numFmtId="178" fontId="16" fillId="3" borderId="102" xfId="0" applyNumberFormat="1" applyFont="1" applyFill="1" applyBorder="1" applyAlignment="1" applyProtection="1">
      <alignment horizontal="center"/>
      <protection locked="0"/>
    </xf>
    <xf numFmtId="178" fontId="16" fillId="4" borderId="102" xfId="0" applyNumberFormat="1" applyFont="1" applyFill="1" applyBorder="1" applyAlignment="1" applyProtection="1">
      <alignment horizontal="center"/>
      <protection locked="0"/>
    </xf>
    <xf numFmtId="0" fontId="16" fillId="8" borderId="47" xfId="0" applyFont="1" applyFill="1" applyBorder="1" applyAlignment="1" applyProtection="1">
      <alignment horizontal="center" vertical="center"/>
      <protection locked="0"/>
    </xf>
    <xf numFmtId="0" fontId="16" fillId="0" borderId="83" xfId="0" applyFont="1" applyBorder="1" applyAlignment="1" applyProtection="1">
      <alignment horizontal="center" vertical="center"/>
      <protection locked="0"/>
    </xf>
    <xf numFmtId="178" fontId="16" fillId="3" borderId="126" xfId="0" applyNumberFormat="1" applyFont="1" applyFill="1" applyBorder="1" applyAlignment="1" applyProtection="1">
      <alignment horizontal="center"/>
      <protection locked="0"/>
    </xf>
    <xf numFmtId="178" fontId="16" fillId="4" borderId="126" xfId="0" applyNumberFormat="1" applyFont="1" applyFill="1" applyBorder="1" applyAlignment="1" applyProtection="1">
      <alignment horizontal="center"/>
      <protection locked="0"/>
    </xf>
    <xf numFmtId="0" fontId="16" fillId="2" borderId="114" xfId="0" applyFont="1" applyFill="1" applyBorder="1" applyAlignment="1" applyProtection="1">
      <alignment horizontal="center" vertical="center"/>
      <protection locked="0"/>
    </xf>
    <xf numFmtId="0" fontId="16" fillId="2" borderId="117" xfId="0" applyFont="1" applyFill="1" applyBorder="1" applyAlignment="1" applyProtection="1">
      <alignment vertical="center"/>
      <protection locked="0"/>
    </xf>
    <xf numFmtId="176" fontId="25" fillId="0" borderId="115" xfId="0" applyNumberFormat="1" applyFont="1" applyBorder="1" applyAlignment="1" applyProtection="1">
      <alignment horizontal="center" vertical="top"/>
      <protection locked="0"/>
    </xf>
    <xf numFmtId="178" fontId="16" fillId="0" borderId="131" xfId="0" applyNumberFormat="1" applyFont="1" applyBorder="1" applyAlignment="1" applyProtection="1">
      <alignment horizontal="center"/>
      <protection locked="0"/>
    </xf>
    <xf numFmtId="178" fontId="16" fillId="0" borderId="115" xfId="0" applyNumberFormat="1" applyFont="1" applyBorder="1" applyAlignment="1" applyProtection="1">
      <alignment horizontal="center"/>
      <protection locked="0"/>
    </xf>
    <xf numFmtId="0" fontId="16" fillId="2" borderId="112" xfId="0" applyFont="1" applyFill="1" applyBorder="1" applyAlignment="1" applyProtection="1">
      <alignment horizontal="center" vertical="center"/>
      <protection locked="0"/>
    </xf>
    <xf numFmtId="0" fontId="16" fillId="2" borderId="116" xfId="0" applyFont="1" applyFill="1" applyBorder="1" applyAlignment="1" applyProtection="1">
      <alignment vertical="center"/>
      <protection locked="0"/>
    </xf>
    <xf numFmtId="176" fontId="25" fillId="0" borderId="70" xfId="0" applyNumberFormat="1" applyFont="1" applyBorder="1" applyAlignment="1" applyProtection="1">
      <alignment horizontal="center" vertical="top"/>
      <protection locked="0"/>
    </xf>
    <xf numFmtId="178" fontId="16" fillId="0" borderId="101" xfId="0" applyNumberFormat="1" applyFont="1" applyBorder="1" applyAlignment="1" applyProtection="1">
      <alignment horizontal="center"/>
      <protection locked="0"/>
    </xf>
    <xf numFmtId="178" fontId="16" fillId="0" borderId="70" xfId="0" applyNumberFormat="1" applyFont="1" applyBorder="1" applyAlignment="1" applyProtection="1">
      <alignment horizontal="center"/>
      <protection locked="0"/>
    </xf>
    <xf numFmtId="0" fontId="16" fillId="0" borderId="11" xfId="0" applyFont="1" applyBorder="1" applyAlignment="1" applyProtection="1">
      <alignment horizontal="centerContinuous" vertical="distributed"/>
      <protection locked="0"/>
    </xf>
    <xf numFmtId="0" fontId="16" fillId="0" borderId="32" xfId="0" applyFont="1" applyBorder="1" applyAlignment="1" applyProtection="1">
      <alignment horizontal="centerContinuous" vertical="distributed"/>
      <protection locked="0"/>
    </xf>
    <xf numFmtId="178" fontId="16" fillId="0" borderId="41" xfId="0" applyNumberFormat="1" applyFont="1" applyBorder="1" applyAlignment="1" applyProtection="1">
      <alignment horizontal="center"/>
      <protection locked="0"/>
    </xf>
    <xf numFmtId="0" fontId="16" fillId="0" borderId="96" xfId="0" applyFont="1" applyBorder="1" applyAlignment="1" applyProtection="1">
      <alignment horizontal="center"/>
      <protection locked="0"/>
    </xf>
    <xf numFmtId="0" fontId="16" fillId="0" borderId="128" xfId="0" applyFont="1" applyBorder="1" applyProtection="1">
      <protection locked="0"/>
    </xf>
    <xf numFmtId="0" fontId="16" fillId="0" borderId="91" xfId="0" applyFont="1" applyBorder="1" applyAlignment="1" applyProtection="1">
      <alignment horizontal="center"/>
      <protection locked="0"/>
    </xf>
    <xf numFmtId="178" fontId="16" fillId="0" borderId="91" xfId="0" applyNumberFormat="1" applyFont="1" applyBorder="1" applyAlignment="1" applyProtection="1">
      <alignment horizontal="center"/>
      <protection locked="0"/>
    </xf>
    <xf numFmtId="178" fontId="16" fillId="0" borderId="97" xfId="0" applyNumberFormat="1" applyFont="1" applyBorder="1" applyAlignment="1" applyProtection="1">
      <alignment horizontal="center"/>
      <protection locked="0"/>
    </xf>
    <xf numFmtId="0" fontId="16" fillId="0" borderId="73" xfId="0" applyFont="1" applyBorder="1" applyAlignment="1" applyProtection="1">
      <alignment horizontal="center"/>
      <protection locked="0"/>
    </xf>
    <xf numFmtId="0" fontId="16" fillId="0" borderId="118" xfId="0" applyFont="1" applyBorder="1" applyAlignment="1" applyProtection="1">
      <alignment vertical="center"/>
      <protection locked="0"/>
    </xf>
    <xf numFmtId="0" fontId="16" fillId="0" borderId="71" xfId="0" applyFont="1" applyBorder="1" applyAlignment="1" applyProtection="1">
      <alignment horizontal="center"/>
      <protection locked="0"/>
    </xf>
    <xf numFmtId="178" fontId="25" fillId="0" borderId="71" xfId="0" applyNumberFormat="1" applyFont="1" applyBorder="1" applyAlignment="1" applyProtection="1">
      <alignment horizontal="center"/>
      <protection locked="0"/>
    </xf>
    <xf numFmtId="178" fontId="25" fillId="0" borderId="74" xfId="0" applyNumberFormat="1" applyFont="1" applyBorder="1" applyAlignment="1" applyProtection="1">
      <alignment horizontal="center"/>
      <protection locked="0"/>
    </xf>
    <xf numFmtId="0" fontId="16" fillId="0" borderId="47" xfId="0" applyFont="1" applyBorder="1" applyAlignment="1" applyProtection="1">
      <alignment horizontal="center"/>
      <protection locked="0"/>
    </xf>
    <xf numFmtId="0" fontId="16" fillId="0" borderId="113" xfId="0" applyFont="1" applyBorder="1" applyAlignment="1" applyProtection="1">
      <alignment vertical="center"/>
      <protection locked="0"/>
    </xf>
    <xf numFmtId="0" fontId="16" fillId="0" borderId="48" xfId="0" applyFont="1" applyBorder="1" applyAlignment="1" applyProtection="1">
      <alignment horizontal="center"/>
      <protection locked="0"/>
    </xf>
    <xf numFmtId="0" fontId="16" fillId="0" borderId="83" xfId="0" applyFont="1" applyBorder="1" applyAlignment="1" applyProtection="1">
      <alignment horizontal="center"/>
      <protection locked="0"/>
    </xf>
    <xf numFmtId="0" fontId="16" fillId="0" borderId="129" xfId="0" applyFont="1" applyBorder="1" applyAlignment="1" applyProtection="1">
      <alignment vertical="center"/>
      <protection locked="0"/>
    </xf>
    <xf numFmtId="0" fontId="16" fillId="0" borderId="81" xfId="0" applyFont="1" applyBorder="1" applyAlignment="1" applyProtection="1">
      <alignment horizontal="center"/>
      <protection locked="0"/>
    </xf>
    <xf numFmtId="178" fontId="25" fillId="0" borderId="16" xfId="0" applyNumberFormat="1" applyFont="1" applyBorder="1" applyAlignment="1" applyProtection="1">
      <alignment horizontal="center"/>
      <protection locked="0"/>
    </xf>
    <xf numFmtId="0" fontId="16" fillId="2" borderId="106" xfId="0" applyFont="1" applyFill="1" applyBorder="1" applyAlignment="1" applyProtection="1">
      <alignment horizontal="centerContinuous" vertical="center"/>
      <protection locked="0"/>
    </xf>
    <xf numFmtId="0" fontId="16" fillId="2" borderId="128" xfId="0" applyFont="1" applyFill="1" applyBorder="1" applyAlignment="1" applyProtection="1">
      <alignment horizontal="centerContinuous" vertical="center"/>
      <protection locked="0"/>
    </xf>
    <xf numFmtId="178" fontId="16" fillId="0" borderId="15" xfId="0" applyNumberFormat="1" applyFont="1" applyBorder="1" applyAlignment="1" applyProtection="1">
      <alignment horizontal="center"/>
      <protection locked="0"/>
    </xf>
    <xf numFmtId="0" fontId="16" fillId="0" borderId="44" xfId="0" applyFont="1" applyBorder="1" applyAlignment="1" applyProtection="1">
      <alignment horizontal="center"/>
      <protection locked="0"/>
    </xf>
    <xf numFmtId="0" fontId="16" fillId="0" borderId="130" xfId="0" applyFont="1" applyBorder="1" applyAlignment="1" applyProtection="1">
      <alignment vertical="center"/>
      <protection locked="0"/>
    </xf>
    <xf numFmtId="0" fontId="16" fillId="0" borderId="45" xfId="0" applyFont="1" applyBorder="1" applyAlignment="1" applyProtection="1">
      <alignment horizontal="center"/>
      <protection locked="0"/>
    </xf>
    <xf numFmtId="178" fontId="25" fillId="0" borderId="102" xfId="0" applyNumberFormat="1" applyFont="1" applyBorder="1" applyAlignment="1" applyProtection="1">
      <alignment horizontal="center"/>
      <protection locked="0"/>
    </xf>
    <xf numFmtId="178" fontId="25" fillId="0" borderId="92" xfId="0" applyNumberFormat="1" applyFont="1" applyBorder="1" applyAlignment="1" applyProtection="1">
      <alignment horizontal="center"/>
      <protection locked="0"/>
    </xf>
    <xf numFmtId="0" fontId="16" fillId="0" borderId="39" xfId="0" applyFont="1" applyBorder="1" applyAlignment="1" applyProtection="1">
      <alignment horizontal="center"/>
      <protection locked="0"/>
    </xf>
    <xf numFmtId="0" fontId="16" fillId="0" borderId="116" xfId="0" applyFont="1" applyBorder="1" applyAlignment="1" applyProtection="1">
      <alignment vertical="center"/>
      <protection locked="0"/>
    </xf>
    <xf numFmtId="0" fontId="16" fillId="0" borderId="68" xfId="0" applyFont="1" applyBorder="1" applyAlignment="1" applyProtection="1">
      <alignment horizontal="center"/>
      <protection locked="0"/>
    </xf>
    <xf numFmtId="178" fontId="25" fillId="0" borderId="12" xfId="0" applyNumberFormat="1" applyFont="1" applyBorder="1" applyAlignment="1" applyProtection="1">
      <alignment horizontal="center"/>
      <protection locked="0"/>
    </xf>
    <xf numFmtId="0" fontId="16" fillId="2" borderId="11" xfId="0" applyFont="1" applyFill="1" applyBorder="1" applyAlignment="1" applyProtection="1">
      <alignment horizontal="centerContinuous" vertical="center"/>
      <protection locked="0"/>
    </xf>
    <xf numFmtId="0" fontId="16" fillId="2" borderId="32" xfId="0" applyFont="1" applyFill="1" applyBorder="1" applyAlignment="1" applyProtection="1">
      <alignment horizontal="centerContinuous" vertical="center"/>
      <protection locked="0"/>
    </xf>
    <xf numFmtId="0" fontId="16" fillId="6" borderId="127" xfId="0" applyFont="1" applyFill="1" applyBorder="1" applyAlignment="1" applyProtection="1">
      <alignment horizontal="center" vertical="center"/>
    </xf>
    <xf numFmtId="0" fontId="16" fillId="6" borderId="7" xfId="0" applyFont="1" applyFill="1" applyBorder="1" applyAlignment="1" applyProtection="1">
      <alignment horizontal="centerContinuous" vertical="center"/>
    </xf>
    <xf numFmtId="0" fontId="16" fillId="6" borderId="5" xfId="0" applyFont="1" applyFill="1" applyBorder="1" applyAlignment="1" applyProtection="1">
      <alignment horizontal="centerContinuous" vertical="center"/>
    </xf>
    <xf numFmtId="176" fontId="16" fillId="6" borderId="4" xfId="0" applyNumberFormat="1" applyFont="1" applyFill="1" applyBorder="1" applyAlignment="1" applyProtection="1">
      <alignment horizontal="centerContinuous" vertical="center"/>
    </xf>
    <xf numFmtId="0" fontId="16" fillId="6" borderId="25" xfId="0" applyFont="1" applyFill="1" applyBorder="1" applyAlignment="1" applyProtection="1">
      <alignment horizontal="centerContinuous" vertical="center"/>
    </xf>
    <xf numFmtId="0" fontId="16" fillId="6" borderId="24" xfId="0" applyFont="1" applyFill="1" applyBorder="1" applyAlignment="1" applyProtection="1">
      <alignment horizontal="center" vertical="center"/>
    </xf>
    <xf numFmtId="0" fontId="16" fillId="0" borderId="54" xfId="0" applyFont="1" applyBorder="1" applyAlignment="1" applyProtection="1">
      <alignment horizontal="center" vertical="center"/>
    </xf>
    <xf numFmtId="182" fontId="16" fillId="0" borderId="54" xfId="0" applyNumberFormat="1" applyFont="1" applyBorder="1" applyAlignment="1" applyProtection="1">
      <alignment horizontal="center" vertical="center"/>
    </xf>
    <xf numFmtId="182" fontId="16" fillId="0" borderId="48" xfId="0" applyNumberFormat="1" applyFont="1" applyBorder="1" applyAlignment="1" applyProtection="1">
      <alignment horizontal="center" vertical="center"/>
    </xf>
    <xf numFmtId="0" fontId="16" fillId="0" borderId="54" xfId="0" applyFont="1" applyBorder="1" applyAlignment="1" applyProtection="1">
      <alignment horizontal="center"/>
    </xf>
    <xf numFmtId="0" fontId="16" fillId="0" borderId="80" xfId="0" applyFont="1" applyBorder="1" applyProtection="1"/>
    <xf numFmtId="0" fontId="16" fillId="0" borderId="72" xfId="0" applyFont="1" applyBorder="1" applyProtection="1"/>
    <xf numFmtId="182" fontId="16" fillId="0" borderId="89" xfId="0" applyNumberFormat="1" applyFont="1" applyBorder="1" applyAlignment="1" applyProtection="1">
      <alignment horizontal="center" vertical="center"/>
    </xf>
    <xf numFmtId="0" fontId="16" fillId="0" borderId="77" xfId="0" applyFont="1" applyBorder="1" applyAlignment="1" applyProtection="1">
      <alignment vertical="center"/>
    </xf>
    <xf numFmtId="11" fontId="16" fillId="0" borderId="0" xfId="0" applyNumberFormat="1" applyFont="1" applyAlignment="1" applyProtection="1">
      <alignment horizontal="center"/>
    </xf>
    <xf numFmtId="11" fontId="16" fillId="0" borderId="49" xfId="0" applyNumberFormat="1" applyFont="1" applyBorder="1" applyProtection="1"/>
    <xf numFmtId="0" fontId="16" fillId="0" borderId="13" xfId="0" applyFont="1" applyBorder="1" applyAlignment="1" applyProtection="1">
      <alignment vertical="center"/>
    </xf>
    <xf numFmtId="11" fontId="16" fillId="0" borderId="24" xfId="0" applyNumberFormat="1" applyFont="1" applyBorder="1" applyAlignment="1" applyProtection="1">
      <alignment horizontal="center" vertical="center"/>
    </xf>
    <xf numFmtId="11" fontId="16" fillId="0" borderId="16" xfId="0" applyNumberFormat="1" applyFont="1" applyBorder="1" applyAlignment="1" applyProtection="1">
      <alignment horizontal="center" vertical="center"/>
    </xf>
    <xf numFmtId="11" fontId="16" fillId="0" borderId="66" xfId="0" applyNumberFormat="1" applyFont="1" applyBorder="1" applyAlignment="1" applyProtection="1">
      <alignment horizontal="center" vertical="center"/>
    </xf>
    <xf numFmtId="11" fontId="16" fillId="0" borderId="97" xfId="0" applyNumberFormat="1" applyFont="1" applyBorder="1" applyAlignment="1" applyProtection="1">
      <alignment horizontal="center" vertical="center"/>
    </xf>
    <xf numFmtId="0" fontId="16" fillId="0" borderId="124" xfId="0" applyFont="1" applyBorder="1" applyAlignment="1" applyProtection="1">
      <alignment vertical="center"/>
    </xf>
    <xf numFmtId="0" fontId="16" fillId="0" borderId="87" xfId="0" applyFont="1" applyBorder="1" applyAlignment="1" applyProtection="1">
      <alignment horizontal="center"/>
    </xf>
    <xf numFmtId="11" fontId="16" fillId="0" borderId="70" xfId="0" applyNumberFormat="1" applyFont="1" applyBorder="1" applyProtection="1"/>
    <xf numFmtId="11" fontId="16" fillId="0" borderId="97" xfId="0" applyNumberFormat="1" applyFont="1" applyBorder="1" applyAlignment="1" applyProtection="1">
      <alignment horizontal="center"/>
    </xf>
    <xf numFmtId="0" fontId="16" fillId="0" borderId="0" xfId="0" applyFont="1" applyAlignment="1" applyProtection="1">
      <alignment horizontal="center" vertical="center"/>
    </xf>
    <xf numFmtId="0" fontId="16" fillId="6" borderId="37" xfId="0" applyFont="1" applyFill="1" applyBorder="1" applyAlignment="1" applyProtection="1">
      <alignment horizontal="center" vertical="center"/>
    </xf>
    <xf numFmtId="0" fontId="16" fillId="6" borderId="12" xfId="0" applyFont="1" applyFill="1" applyBorder="1" applyAlignment="1" applyProtection="1">
      <alignment vertical="center"/>
    </xf>
    <xf numFmtId="0" fontId="16" fillId="0" borderId="56" xfId="0" applyFont="1" applyBorder="1" applyAlignment="1" applyProtection="1">
      <alignment vertical="center"/>
    </xf>
    <xf numFmtId="0" fontId="16" fillId="0" borderId="78" xfId="0" applyFont="1" applyBorder="1" applyAlignment="1" applyProtection="1">
      <alignment horizontal="center"/>
    </xf>
    <xf numFmtId="11" fontId="16" fillId="0" borderId="78" xfId="0" applyNumberFormat="1" applyFont="1" applyBorder="1" applyAlignment="1" applyProtection="1">
      <alignment horizontal="center"/>
    </xf>
    <xf numFmtId="11" fontId="16" fillId="0" borderId="74" xfId="0" applyNumberFormat="1" applyFont="1" applyBorder="1" applyAlignment="1" applyProtection="1">
      <alignment horizontal="center"/>
    </xf>
    <xf numFmtId="11" fontId="16" fillId="0" borderId="49" xfId="0" applyNumberFormat="1" applyFont="1" applyBorder="1" applyAlignment="1" applyProtection="1">
      <alignment horizontal="center"/>
    </xf>
    <xf numFmtId="0" fontId="16" fillId="6" borderId="90" xfId="0" applyFont="1" applyFill="1" applyBorder="1" applyAlignment="1" applyProtection="1">
      <alignment horizontal="center"/>
    </xf>
    <xf numFmtId="0" fontId="16" fillId="6" borderId="38" xfId="0" applyFont="1" applyFill="1" applyBorder="1" applyAlignment="1" applyProtection="1">
      <alignment horizontal="center"/>
    </xf>
    <xf numFmtId="0" fontId="16" fillId="6" borderId="28" xfId="0" applyFont="1" applyFill="1" applyBorder="1" applyAlignment="1" applyProtection="1">
      <alignment horizontal="centerContinuous"/>
    </xf>
    <xf numFmtId="0" fontId="16" fillId="6" borderId="95" xfId="0" applyFont="1" applyFill="1" applyBorder="1" applyAlignment="1" applyProtection="1">
      <alignment horizontal="centerContinuous"/>
    </xf>
    <xf numFmtId="0" fontId="16" fillId="6" borderId="34" xfId="0" applyFont="1" applyFill="1" applyBorder="1" applyAlignment="1" applyProtection="1">
      <alignment horizontal="centerContinuous"/>
    </xf>
    <xf numFmtId="0" fontId="16" fillId="6" borderId="0" xfId="0" applyFont="1" applyFill="1" applyAlignment="1" applyProtection="1">
      <alignment horizontal="center"/>
    </xf>
    <xf numFmtId="0" fontId="16" fillId="6" borderId="66" xfId="0" applyFont="1" applyFill="1" applyBorder="1" applyAlignment="1" applyProtection="1">
      <alignment horizontal="center"/>
    </xf>
    <xf numFmtId="0" fontId="16" fillId="6" borderId="98" xfId="0" applyFont="1" applyFill="1" applyBorder="1" applyAlignment="1" applyProtection="1">
      <alignment horizontal="center"/>
    </xf>
    <xf numFmtId="0" fontId="16" fillId="6" borderId="24" xfId="0" applyFont="1" applyFill="1" applyBorder="1" applyAlignment="1" applyProtection="1">
      <alignment horizontal="center"/>
    </xf>
    <xf numFmtId="0" fontId="16" fillId="6" borderId="3" xfId="0" applyFont="1" applyFill="1" applyBorder="1" applyAlignment="1" applyProtection="1">
      <alignment horizontal="center"/>
    </xf>
    <xf numFmtId="0" fontId="16" fillId="6" borderId="10" xfId="0" applyFont="1" applyFill="1" applyBorder="1" applyAlignment="1" applyProtection="1">
      <alignment horizontal="center"/>
    </xf>
    <xf numFmtId="0" fontId="16" fillId="0" borderId="124" xfId="0" applyFont="1" applyBorder="1" applyProtection="1"/>
    <xf numFmtId="11" fontId="16" fillId="0" borderId="70" xfId="0" applyNumberFormat="1" applyFont="1" applyBorder="1" applyAlignment="1" applyProtection="1">
      <alignment horizontal="center"/>
    </xf>
    <xf numFmtId="0" fontId="16" fillId="6" borderId="39" xfId="0" applyFont="1" applyFill="1" applyBorder="1" applyProtection="1"/>
    <xf numFmtId="0" fontId="16" fillId="6" borderId="32" xfId="0" applyFont="1" applyFill="1" applyBorder="1" applyProtection="1"/>
    <xf numFmtId="0" fontId="16" fillId="6" borderId="41" xfId="0" applyFont="1" applyFill="1" applyBorder="1" applyProtection="1"/>
    <xf numFmtId="0" fontId="16" fillId="6" borderId="86" xfId="0" applyFont="1" applyFill="1" applyBorder="1" applyAlignment="1" applyProtection="1">
      <alignment horizontal="center"/>
    </xf>
    <xf numFmtId="0" fontId="16" fillId="6" borderId="40" xfId="0" applyFont="1" applyFill="1" applyBorder="1" applyAlignment="1" applyProtection="1">
      <alignment horizontal="center"/>
    </xf>
    <xf numFmtId="0" fontId="16" fillId="6" borderId="12" xfId="0" applyFont="1" applyFill="1" applyBorder="1" applyAlignment="1" applyProtection="1">
      <alignment horizontal="center"/>
    </xf>
    <xf numFmtId="0" fontId="16" fillId="0" borderId="0" xfId="0" applyFont="1" applyAlignment="1" applyProtection="1">
      <alignment horizontal="center"/>
    </xf>
    <xf numFmtId="11" fontId="16" fillId="0" borderId="0" xfId="0" applyNumberFormat="1" applyFont="1" applyProtection="1"/>
    <xf numFmtId="0" fontId="16" fillId="6" borderId="29" xfId="0" applyFont="1" applyFill="1" applyBorder="1" applyAlignment="1" applyProtection="1">
      <alignment horizontal="center"/>
    </xf>
    <xf numFmtId="0" fontId="16" fillId="0" borderId="0" xfId="0" applyFont="1" applyAlignment="1" applyProtection="1">
      <alignment horizontal="centerContinuous"/>
    </xf>
    <xf numFmtId="178" fontId="25" fillId="0" borderId="0" xfId="0" applyNumberFormat="1" applyFont="1" applyAlignment="1" applyProtection="1">
      <alignment horizontal="center"/>
    </xf>
    <xf numFmtId="178" fontId="16" fillId="0" borderId="0" xfId="0" applyNumberFormat="1" applyFont="1" applyAlignment="1" applyProtection="1">
      <alignment horizontal="center"/>
    </xf>
    <xf numFmtId="0" fontId="16" fillId="0" borderId="0" xfId="0" applyFont="1" applyAlignment="1" applyProtection="1">
      <alignment vertical="top" wrapText="1"/>
    </xf>
    <xf numFmtId="178" fontId="16" fillId="3" borderId="101" xfId="0" applyNumberFormat="1" applyFont="1" applyFill="1" applyBorder="1" applyAlignment="1" applyProtection="1">
      <alignment horizontal="center"/>
      <protection locked="0"/>
    </xf>
    <xf numFmtId="0" fontId="16" fillId="0" borderId="97" xfId="0" applyFont="1" applyBorder="1" applyAlignment="1" applyProtection="1">
      <alignment horizontal="center"/>
      <protection locked="0"/>
    </xf>
    <xf numFmtId="178" fontId="16" fillId="0" borderId="94" xfId="0" applyNumberFormat="1" applyFont="1" applyBorder="1" applyAlignment="1" applyProtection="1">
      <alignment horizontal="center"/>
      <protection locked="0"/>
    </xf>
    <xf numFmtId="0" fontId="16" fillId="0" borderId="72" xfId="0" applyFont="1" applyBorder="1" applyAlignment="1" applyProtection="1">
      <alignment vertical="center"/>
      <protection locked="0"/>
    </xf>
    <xf numFmtId="178" fontId="25" fillId="0" borderId="78" xfId="0" applyNumberFormat="1" applyFont="1" applyBorder="1" applyAlignment="1" applyProtection="1">
      <alignment horizontal="center"/>
      <protection locked="0"/>
    </xf>
    <xf numFmtId="0" fontId="16" fillId="0" borderId="49" xfId="0" applyFont="1" applyBorder="1" applyAlignment="1" applyProtection="1">
      <alignment horizontal="center"/>
      <protection locked="0"/>
    </xf>
    <xf numFmtId="0" fontId="16" fillId="0" borderId="23" xfId="0" applyFont="1" applyBorder="1" applyAlignment="1" applyProtection="1">
      <alignment horizontal="center"/>
      <protection locked="0"/>
    </xf>
    <xf numFmtId="0" fontId="16" fillId="0" borderId="84" xfId="0" applyFont="1" applyBorder="1" applyAlignment="1" applyProtection="1">
      <alignment horizontal="center"/>
      <protection locked="0"/>
    </xf>
    <xf numFmtId="178" fontId="25" fillId="0" borderId="10" xfId="0" applyNumberFormat="1" applyFont="1" applyBorder="1" applyAlignment="1" applyProtection="1">
      <alignment horizontal="center"/>
      <protection locked="0"/>
    </xf>
    <xf numFmtId="176" fontId="25" fillId="0" borderId="74" xfId="0" applyNumberFormat="1" applyFont="1" applyBorder="1" applyAlignment="1" applyProtection="1">
      <alignment horizontal="center" vertical="top"/>
    </xf>
    <xf numFmtId="178" fontId="16" fillId="3" borderId="78" xfId="0" applyNumberFormat="1" applyFont="1" applyFill="1" applyBorder="1" applyAlignment="1" applyProtection="1">
      <alignment horizontal="center"/>
    </xf>
    <xf numFmtId="178" fontId="16" fillId="4" borderId="74" xfId="0" applyNumberFormat="1" applyFont="1" applyFill="1" applyBorder="1" applyAlignment="1" applyProtection="1">
      <alignment horizontal="center"/>
    </xf>
    <xf numFmtId="11" fontId="25" fillId="0" borderId="53" xfId="0" applyNumberFormat="1" applyFont="1" applyBorder="1" applyAlignment="1" applyProtection="1">
      <alignment horizontal="center" vertical="center"/>
    </xf>
    <xf numFmtId="11" fontId="25" fillId="0" borderId="45" xfId="0" applyNumberFormat="1" applyFont="1" applyBorder="1" applyAlignment="1" applyProtection="1">
      <alignment horizontal="center" vertical="center"/>
    </xf>
    <xf numFmtId="11" fontId="16" fillId="0" borderId="53" xfId="0" applyNumberFormat="1" applyFont="1" applyBorder="1" applyAlignment="1" applyProtection="1">
      <alignment horizontal="center"/>
    </xf>
    <xf numFmtId="11" fontId="16" fillId="0" borderId="63" xfId="0" applyNumberFormat="1" applyFont="1" applyBorder="1" applyAlignment="1" applyProtection="1">
      <alignment horizontal="center"/>
    </xf>
    <xf numFmtId="0" fontId="16" fillId="0" borderId="46" xfId="0" applyFont="1" applyBorder="1" applyProtection="1"/>
    <xf numFmtId="0" fontId="16" fillId="2" borderId="9" xfId="0" applyFont="1" applyFill="1" applyBorder="1" applyAlignment="1" applyProtection="1">
      <alignment horizontal="center" vertical="center"/>
    </xf>
    <xf numFmtId="0" fontId="16" fillId="0" borderId="69" xfId="0" applyFont="1" applyBorder="1" applyProtection="1"/>
    <xf numFmtId="176" fontId="25" fillId="0" borderId="66" xfId="0" applyNumberFormat="1" applyFont="1" applyBorder="1" applyAlignment="1" applyProtection="1">
      <alignment horizontal="center" vertical="top"/>
    </xf>
    <xf numFmtId="178" fontId="16" fillId="3" borderId="24" xfId="0" applyNumberFormat="1" applyFont="1" applyFill="1" applyBorder="1" applyAlignment="1" applyProtection="1">
      <alignment horizontal="center"/>
    </xf>
    <xf numFmtId="178" fontId="19" fillId="4" borderId="66" xfId="0" applyNumberFormat="1" applyFont="1" applyFill="1" applyBorder="1" applyAlignment="1" applyProtection="1">
      <alignment horizontal="center"/>
    </xf>
    <xf numFmtId="178" fontId="16" fillId="0" borderId="10" xfId="0" applyNumberFormat="1" applyFont="1" applyBorder="1" applyAlignment="1" applyProtection="1">
      <alignment horizontal="center"/>
    </xf>
    <xf numFmtId="178" fontId="16" fillId="2" borderId="97" xfId="0" applyNumberFormat="1" applyFont="1" applyFill="1" applyBorder="1" applyAlignment="1" applyProtection="1">
      <alignment horizontal="center" vertical="top"/>
    </xf>
    <xf numFmtId="178" fontId="16" fillId="7" borderId="8" xfId="0" applyNumberFormat="1" applyFont="1" applyFill="1" applyBorder="1" applyAlignment="1" applyProtection="1">
      <alignment horizontal="center"/>
    </xf>
    <xf numFmtId="0" fontId="16" fillId="6" borderId="16" xfId="0" applyFont="1" applyFill="1" applyBorder="1" applyAlignment="1" applyProtection="1">
      <alignment horizontal="centerContinuous" vertical="center"/>
    </xf>
    <xf numFmtId="0" fontId="16" fillId="6" borderId="72" xfId="0" applyFont="1" applyFill="1" applyBorder="1" applyProtection="1"/>
    <xf numFmtId="176" fontId="16" fillId="6" borderId="45" xfId="0" applyNumberFormat="1" applyFont="1" applyFill="1" applyBorder="1" applyAlignment="1" applyProtection="1">
      <alignment horizontal="center" vertical="top"/>
    </xf>
    <xf numFmtId="176" fontId="16" fillId="6" borderId="72" xfId="0" applyNumberFormat="1" applyFont="1" applyFill="1" applyBorder="1" applyAlignment="1" applyProtection="1">
      <alignment horizontal="left" vertical="top"/>
    </xf>
    <xf numFmtId="176" fontId="16" fillId="6" borderId="45" xfId="0" applyNumberFormat="1" applyFont="1" applyFill="1" applyBorder="1" applyAlignment="1" applyProtection="1">
      <alignment horizontal="left" vertical="top"/>
    </xf>
    <xf numFmtId="0" fontId="16" fillId="6" borderId="64" xfId="0" applyFont="1" applyFill="1" applyBorder="1" applyProtection="1"/>
    <xf numFmtId="0" fontId="16" fillId="6" borderId="6" xfId="0" applyFont="1" applyFill="1" applyBorder="1" applyAlignment="1" applyProtection="1">
      <alignment horizontal="centerContinuous" vertical="center"/>
    </xf>
    <xf numFmtId="0" fontId="16" fillId="6" borderId="65" xfId="0" applyFont="1" applyFill="1" applyBorder="1" applyProtection="1"/>
    <xf numFmtId="0" fontId="16" fillId="2" borderId="9" xfId="0" applyFont="1" applyFill="1" applyBorder="1" applyAlignment="1" applyProtection="1">
      <alignment horizontal="left" vertical="top"/>
    </xf>
    <xf numFmtId="0" fontId="15" fillId="2" borderId="9" xfId="0" applyFont="1" applyFill="1" applyBorder="1" applyAlignment="1" applyProtection="1">
      <alignment horizontal="left" vertical="top"/>
    </xf>
    <xf numFmtId="0" fontId="16" fillId="2" borderId="31" xfId="0" applyFont="1" applyFill="1" applyBorder="1" applyAlignment="1" applyProtection="1">
      <alignment horizontal="left" vertical="top"/>
    </xf>
    <xf numFmtId="0" fontId="19" fillId="2" borderId="11" xfId="0" applyFont="1" applyFill="1" applyBorder="1" applyAlignment="1" applyProtection="1">
      <alignment horizontal="left" vertical="top"/>
    </xf>
  </cellXfs>
  <cellStyles count="11">
    <cellStyle name="パーセント 2" xfId="2" xr:uid="{00000000-0005-0000-0000-000000000000}"/>
    <cellStyle name="パーセント 2 2" xfId="9" xr:uid="{1DE3D2FD-1F4F-4B2A-B534-9F8FCA03C490}"/>
    <cellStyle name="パーセント 3" xfId="6" xr:uid="{F69820FF-7ED3-4F5A-8AE9-953021ED5ECA}"/>
    <cellStyle name="ハイパーリンク" xfId="3" builtinId="8"/>
    <cellStyle name="桁区切り [0.00] 2" xfId="7" xr:uid="{46092D25-88B1-498A-87FA-36FCCAFFC1B0}"/>
    <cellStyle name="標準" xfId="0" builtinId="0"/>
    <cellStyle name="標準 2" xfId="1" xr:uid="{00000000-0005-0000-0000-000004000000}"/>
    <cellStyle name="標準 2 2" xfId="8" xr:uid="{EE891910-3992-4235-BD2E-EBFF215BEF8B}"/>
    <cellStyle name="標準 3" xfId="4" xr:uid="{00000000-0005-0000-0000-000005000000}"/>
    <cellStyle name="標準 3 2" xfId="10" xr:uid="{60535D5C-CA05-4363-9C5D-BF870F76B663}"/>
    <cellStyle name="標準 4" xfId="5" xr:uid="{A902559A-A379-4BE3-9500-E30C54B289F4}"/>
  </cellStyles>
  <dxfs count="0"/>
  <tableStyles count="0" defaultTableStyle="TableStyleMedium2" defaultPivotStyle="PivotStyleLight16"/>
  <colors>
    <mruColors>
      <color rgb="FFCCFFFF"/>
      <color rgb="FF66FFFF"/>
      <color rgb="FFFFEFFF"/>
      <color rgb="FFFFFFCC"/>
      <color rgb="FFFF66FF"/>
      <color rgb="FFD0C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worksheets/sheet17.xml" Type="http://schemas.openxmlformats.org/officeDocument/2006/relationships/worksheet"/><Relationship Id="rId18" Target="worksheets/sheet18.xml" Type="http://schemas.openxmlformats.org/officeDocument/2006/relationships/worksheet"/><Relationship Id="rId19" Target="worksheets/sheet19.xml" Type="http://schemas.openxmlformats.org/officeDocument/2006/relationships/worksheet"/><Relationship Id="rId2" Target="worksheets/sheet2.xml" Type="http://schemas.openxmlformats.org/officeDocument/2006/relationships/worksheet"/><Relationship Id="rId20" Target="worksheets/sheet20.xml" Type="http://schemas.openxmlformats.org/officeDocument/2006/relationships/worksheet"/><Relationship Id="rId21" Target="worksheets/sheet21.xml" Type="http://schemas.openxmlformats.org/officeDocument/2006/relationships/worksheet"/><Relationship Id="rId22" Target="worksheets/sheet22.xml" Type="http://schemas.openxmlformats.org/officeDocument/2006/relationships/worksheet"/><Relationship Id="rId23" Target="theme/theme1.xml" Type="http://schemas.openxmlformats.org/officeDocument/2006/relationships/theme"/><Relationship Id="rId24" Target="styles.xml" Type="http://schemas.openxmlformats.org/officeDocument/2006/relationships/styles"/><Relationship Id="rId25" Target="sharedStrings.xml" Type="http://schemas.openxmlformats.org/officeDocument/2006/relationships/sharedStrings"/><Relationship Id="rId26" Target="calcChain.xml" Type="http://schemas.openxmlformats.org/officeDocument/2006/relationships/calcChain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charts/_rels/chart1.xml.rels><?xml version="1.0" encoding="UTF-8" standalone="yes"?><Relationships xmlns="http://schemas.openxmlformats.org/package/2006/relationships"><Relationship Id="rId1" Target="../drawings/drawing2.xml" Type="http://schemas.openxmlformats.org/officeDocument/2006/relationships/chartUserShapes"/></Relationships>
</file>

<file path=xl/charts/_rels/chart10.xml.rels><?xml version="1.0" encoding="UTF-8" standalone="yes"?><Relationships xmlns="http://schemas.openxmlformats.org/package/2006/relationships"><Relationship Id="rId1" Target="style7.xml" Type="http://schemas.microsoft.com/office/2011/relationships/chartStyle"/><Relationship Id="rId2" Target="colors7.xml" Type="http://schemas.microsoft.com/office/2011/relationships/chartColorStyle"/></Relationships>
</file>

<file path=xl/charts/_rels/chart11.xml.rels><?xml version="1.0" encoding="UTF-8" standalone="yes"?><Relationships xmlns="http://schemas.openxmlformats.org/package/2006/relationships"><Relationship Id="rId1" Target="style8.xml" Type="http://schemas.microsoft.com/office/2011/relationships/chartStyle"/><Relationship Id="rId2" Target="colors8.xml" Type="http://schemas.microsoft.com/office/2011/relationships/chartColorStyle"/></Relationships>
</file>

<file path=xl/charts/_rels/chart12.xml.rels><?xml version="1.0" encoding="UTF-8" standalone="yes"?><Relationships xmlns="http://schemas.openxmlformats.org/package/2006/relationships"><Relationship Id="rId1" Target="style9.xml" Type="http://schemas.microsoft.com/office/2011/relationships/chartStyle"/><Relationship Id="rId2" Target="colors9.xml" Type="http://schemas.microsoft.com/office/2011/relationships/chartColorStyle"/></Relationships>
</file>

<file path=xl/charts/_rels/chart13.xml.rels><?xml version="1.0" encoding="UTF-8" standalone="yes"?><Relationships xmlns="http://schemas.openxmlformats.org/package/2006/relationships"><Relationship Id="rId1" Target="style10.xml" Type="http://schemas.microsoft.com/office/2011/relationships/chartStyle"/><Relationship Id="rId2" Target="colors10.xml" Type="http://schemas.microsoft.com/office/2011/relationships/chartColorStyle"/></Relationships>
</file>

<file path=xl/charts/_rels/chart14.xml.rels><?xml version="1.0" encoding="UTF-8" standalone="yes"?><Relationships xmlns="http://schemas.openxmlformats.org/package/2006/relationships"><Relationship Id="rId1" Target="style11.xml" Type="http://schemas.microsoft.com/office/2011/relationships/chartStyle"/><Relationship Id="rId2" Target="colors11.xml" Type="http://schemas.microsoft.com/office/2011/relationships/chartColorStyle"/></Relationships>
</file>

<file path=xl/charts/_rels/chart15.xml.rels><?xml version="1.0" encoding="UTF-8" standalone="yes"?><Relationships xmlns="http://schemas.openxmlformats.org/package/2006/relationships"><Relationship Id="rId1" Target="style12.xml" Type="http://schemas.microsoft.com/office/2011/relationships/chartStyle"/><Relationship Id="rId2" Target="colors12.xml" Type="http://schemas.microsoft.com/office/2011/relationships/chartColorStyle"/></Relationships>
</file>

<file path=xl/charts/_rels/chart16.xml.rels><?xml version="1.0" encoding="UTF-8" standalone="yes"?><Relationships xmlns="http://schemas.openxmlformats.org/package/2006/relationships"><Relationship Id="rId1" Target="style13.xml" Type="http://schemas.microsoft.com/office/2011/relationships/chartStyle"/><Relationship Id="rId2" Target="colors13.xml" Type="http://schemas.microsoft.com/office/2011/relationships/chartColorStyle"/></Relationships>
</file>

<file path=xl/charts/_rels/chart17.xml.rels><?xml version="1.0" encoding="UTF-8" standalone="yes"?><Relationships xmlns="http://schemas.openxmlformats.org/package/2006/relationships"><Relationship Id="rId1" Target="style14.xml" Type="http://schemas.microsoft.com/office/2011/relationships/chartStyle"/><Relationship Id="rId2" Target="colors14.xml" Type="http://schemas.microsoft.com/office/2011/relationships/chartColorStyle"/></Relationships>
</file>

<file path=xl/charts/_rels/chart3.xml.rels><?xml version="1.0" encoding="UTF-8" standalone="yes"?><Relationships xmlns="http://schemas.openxmlformats.org/package/2006/relationships"><Relationship Id="rId1" Target="style1.xml" Type="http://schemas.microsoft.com/office/2011/relationships/chartStyle"/><Relationship Id="rId2" Target="colors1.xml" Type="http://schemas.microsoft.com/office/2011/relationships/chartColorStyle"/></Relationships>
</file>

<file path=xl/charts/_rels/chart4.xml.rels><?xml version="1.0" encoding="UTF-8" standalone="yes"?><Relationships xmlns="http://schemas.openxmlformats.org/package/2006/relationships"><Relationship Id="rId1" Target="style2.xml" Type="http://schemas.microsoft.com/office/2011/relationships/chartStyle"/><Relationship Id="rId2" Target="colors2.xml" Type="http://schemas.microsoft.com/office/2011/relationships/chartColorStyle"/></Relationships>
</file>

<file path=xl/charts/_rels/chart6.xml.rels><?xml version="1.0" encoding="UTF-8" standalone="yes"?><Relationships xmlns="http://schemas.openxmlformats.org/package/2006/relationships"><Relationship Id="rId1" Target="style3.xml" Type="http://schemas.microsoft.com/office/2011/relationships/chartStyle"/><Relationship Id="rId2" Target="colors3.xml" Type="http://schemas.microsoft.com/office/2011/relationships/chartColorStyle"/></Relationships>
</file>

<file path=xl/charts/_rels/chart7.xml.rels><?xml version="1.0" encoding="UTF-8" standalone="yes"?><Relationships xmlns="http://schemas.openxmlformats.org/package/2006/relationships"><Relationship Id="rId1" Target="style4.xml" Type="http://schemas.microsoft.com/office/2011/relationships/chartStyle"/><Relationship Id="rId2" Target="colors4.xml" Type="http://schemas.microsoft.com/office/2011/relationships/chartColorStyle"/></Relationships>
</file>

<file path=xl/charts/_rels/chart8.xml.rels><?xml version="1.0" encoding="UTF-8" standalone="yes"?><Relationships xmlns="http://schemas.openxmlformats.org/package/2006/relationships"><Relationship Id="rId1" Target="style5.xml" Type="http://schemas.microsoft.com/office/2011/relationships/chartStyle"/><Relationship Id="rId2" Target="colors5.xml" Type="http://schemas.microsoft.com/office/2011/relationships/chartColorStyle"/></Relationships>
</file>

<file path=xl/charts/_rels/chart9.xml.rels><?xml version="1.0" encoding="UTF-8" standalone="yes"?><Relationships xmlns="http://schemas.openxmlformats.org/package/2006/relationships"><Relationship Id="rId1" Target="style6.xml" Type="http://schemas.microsoft.com/office/2011/relationships/chartStyle"/><Relationship Id="rId2" Target="colors6.xml" Type="http://schemas.microsoft.com/office/2011/relationships/chartColorStyle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5421998997965"/>
          <c:y val="4.1129412106586785E-2"/>
          <c:w val="0.61941060606060605"/>
          <c:h val="0.788817032962375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試算シートの使い方!$J$14</c:f>
              <c:strCache>
                <c:ptCount val="1"/>
                <c:pt idx="0">
                  <c:v>CO2利用分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試算シートの使い方!$K$12:$Q$13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試算シートの使い方!$K$14:$Q$14</c:f>
              <c:numCache>
                <c:formatCode>0.00E+00</c:formatCode>
                <c:ptCount val="7"/>
                <c:pt idx="0">
                  <c:v>-1.375</c:v>
                </c:pt>
                <c:pt idx="1">
                  <c:v>-1.375</c:v>
                </c:pt>
                <c:pt idx="2">
                  <c:v>-1.375</c:v>
                </c:pt>
                <c:pt idx="3">
                  <c:v>0</c:v>
                </c:pt>
                <c:pt idx="4">
                  <c:v>-1.375</c:v>
                </c:pt>
                <c:pt idx="5">
                  <c:v>-1.375</c:v>
                </c:pt>
                <c:pt idx="6">
                  <c:v>-1.375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C7-467C-931B-081B5A903864}"/>
            </c:ext>
          </c:extLst>
        </c:ser>
        <c:ser>
          <c:idx val="1"/>
          <c:order val="1"/>
          <c:tx>
            <c:strRef>
              <c:f>試算シートの使い方!$J$15</c:f>
              <c:strCache>
                <c:ptCount val="1"/>
                <c:pt idx="0">
                  <c:v>CO2回収エネルギー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試算シートの使い方!$K$12:$Q$13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試算シートの使い方!$K$15:$Q$15</c:f>
              <c:numCache>
                <c:formatCode>0.00E+00</c:formatCode>
                <c:ptCount val="7"/>
                <c:pt idx="0">
                  <c:v>0.33921599999999996</c:v>
                </c:pt>
                <c:pt idx="1">
                  <c:v>0.18358920000000001</c:v>
                </c:pt>
                <c:pt idx="2">
                  <c:v>1.6135679999999999E-2</c:v>
                </c:pt>
                <c:pt idx="3">
                  <c:v>0</c:v>
                </c:pt>
                <c:pt idx="4">
                  <c:v>0.20349999999999999</c:v>
                </c:pt>
                <c:pt idx="5">
                  <c:v>0.1101375</c:v>
                </c:pt>
                <c:pt idx="6">
                  <c:v>9.6800000000000011E-3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C7-467C-931B-081B5A903864}"/>
            </c:ext>
          </c:extLst>
        </c:ser>
        <c:ser>
          <c:idx val="2"/>
          <c:order val="2"/>
          <c:tx>
            <c:strRef>
              <c:f>試算シートの使い方!$J$16</c:f>
              <c:strCache>
                <c:ptCount val="1"/>
                <c:pt idx="0">
                  <c:v>水素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試算シートの使い方!$K$12:$Q$13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試算シートの使い方!$K$16:$Q$16</c:f>
              <c:numCache>
                <c:formatCode>0.00E+00</c:formatCode>
                <c:ptCount val="7"/>
                <c:pt idx="0">
                  <c:v>3.0736600000000003</c:v>
                </c:pt>
                <c:pt idx="1">
                  <c:v>2.3662799999999997</c:v>
                </c:pt>
                <c:pt idx="2">
                  <c:v>9.9533999999999997E-2</c:v>
                </c:pt>
                <c:pt idx="3">
                  <c:v>0</c:v>
                </c:pt>
                <c:pt idx="4">
                  <c:v>1.84616</c:v>
                </c:pt>
                <c:pt idx="5">
                  <c:v>1.4212799999999999</c:v>
                </c:pt>
                <c:pt idx="6">
                  <c:v>5.9784000000000004E-2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C7-467C-931B-081B5A903864}"/>
            </c:ext>
          </c:extLst>
        </c:ser>
        <c:ser>
          <c:idx val="3"/>
          <c:order val="3"/>
          <c:tx>
            <c:strRef>
              <c:f>試算シートの使い方!$J$17</c:f>
              <c:strCache>
                <c:ptCount val="1"/>
                <c:pt idx="0">
                  <c:v>電力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試算シートの使い方!$K$12:$Q$13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試算シートの使い方!$K$17:$Q$17</c:f>
              <c:numCache>
                <c:formatCode>0.00E+00</c:formatCode>
                <c:ptCount val="7"/>
                <c:pt idx="0">
                  <c:v>2.5300000000000003E-2</c:v>
                </c:pt>
                <c:pt idx="1">
                  <c:v>7.9000000000000008E-3</c:v>
                </c:pt>
                <c:pt idx="2">
                  <c:v>3.325E-4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C7-467C-931B-081B5A903864}"/>
            </c:ext>
          </c:extLst>
        </c:ser>
        <c:ser>
          <c:idx val="4"/>
          <c:order val="4"/>
          <c:tx>
            <c:strRef>
              <c:f>試算シートの使い方!$J$18</c:f>
              <c:strCache>
                <c:ptCount val="1"/>
                <c:pt idx="0">
                  <c:v>熱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multiLvlStrRef>
              <c:f>試算シートの使い方!$K$12:$Q$13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試算シートの使い方!$K$18:$Q$18</c:f>
              <c:numCache>
                <c:formatCode>0.00E+00</c:formatCode>
                <c:ptCount val="7"/>
                <c:pt idx="0">
                  <c:v>0.2142</c:v>
                </c:pt>
                <c:pt idx="1">
                  <c:v>0.2142</c:v>
                </c:pt>
                <c:pt idx="2">
                  <c:v>9.4079999999999997E-3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C7-467C-931B-081B5A903864}"/>
            </c:ext>
          </c:extLst>
        </c:ser>
        <c:ser>
          <c:idx val="7"/>
          <c:order val="5"/>
          <c:tx>
            <c:strRef>
              <c:f>試算シートの使い方!$J$19</c:f>
              <c:strCache>
                <c:ptCount val="1"/>
                <c:pt idx="0">
                  <c:v>一酸化炭素（CCU由来）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19050">
              <a:noFill/>
            </a:ln>
          </c:spPr>
          <c:invertIfNegative val="0"/>
          <c:cat>
            <c:multiLvlStrRef>
              <c:f>試算シートの使い方!$K$12:$Q$13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試算シートの使い方!$K$19:$Q$19</c:f>
              <c:numCache>
                <c:formatCode>0.00E+00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C7-467C-931B-081B5A903864}"/>
            </c:ext>
          </c:extLst>
        </c:ser>
        <c:ser>
          <c:idx val="5"/>
          <c:order val="6"/>
          <c:tx>
            <c:strRef>
              <c:f>試算シートの使い方!$J$20</c:f>
              <c:strCache>
                <c:ptCount val="1"/>
                <c:pt idx="0">
                  <c:v>従来技術</c:v>
                </c:pt>
              </c:strCache>
            </c:strRef>
          </c:tx>
          <c:spPr>
            <a:solidFill>
              <a:srgbClr val="92D050"/>
            </a:solidFill>
            <a:ln w="25400" cap="rnd">
              <a:noFill/>
              <a:round/>
            </a:ln>
            <a:effectLst/>
          </c:spPr>
          <c:invertIfNegative val="0"/>
          <c:cat>
            <c:multiLvlStrRef>
              <c:f>試算シートの使い方!$K$12:$Q$13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試算シートの使い方!$K$20:$Q$20</c:f>
              <c:numCache>
                <c:formatCode>0.00E+00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0.83377382058141658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6C7-467C-931B-081B5A903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0049448"/>
        <c:axId val="1210050760"/>
      </c:barChart>
      <c:scatterChart>
        <c:scatterStyle val="lineMarker"/>
        <c:varyColors val="0"/>
        <c:ser>
          <c:idx val="6"/>
          <c:order val="7"/>
          <c:tx>
            <c:strRef>
              <c:f>試算シートの使い方!$J$21</c:f>
              <c:strCache>
                <c:ptCount val="1"/>
                <c:pt idx="0">
                  <c:v>LCCO2</c:v>
                </c:pt>
              </c:strCache>
            </c:strRef>
          </c:tx>
          <c:spPr>
            <a:ln w="19050">
              <a:noFill/>
            </a:ln>
          </c:spPr>
          <c:marker>
            <c:symbol val="diamond"/>
            <c:size val="12"/>
            <c:spPr>
              <a:solidFill>
                <a:schemeClr val="bg1"/>
              </a:solidFill>
              <a:ln>
                <a:solidFill>
                  <a:srgbClr val="FF0000"/>
                </a:solidFill>
              </a:ln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Meiryo UI" panose="020B0604030504040204" pitchFamily="50" charset="-128"/>
                    <a:ea typeface="Meiryo UI" panose="020B0604030504040204" pitchFamily="50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multiLvlStrRef>
              <c:f>試算シートの使い方!$K$12:$Q$13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xVal>
          <c:yVal>
            <c:numRef>
              <c:f>試算シートの使い方!$K$21:$Q$21</c:f>
              <c:numCache>
                <c:formatCode>0.00E+00</c:formatCode>
                <c:ptCount val="7"/>
                <c:pt idx="0">
                  <c:v>2.2773760000000003</c:v>
                </c:pt>
                <c:pt idx="1">
                  <c:v>1.3969691999999998</c:v>
                </c:pt>
                <c:pt idx="2">
                  <c:v>-1.2495898199999997</c:v>
                </c:pt>
                <c:pt idx="3">
                  <c:v>0.83377382058141658</c:v>
                </c:pt>
                <c:pt idx="4">
                  <c:v>0.67466000000000004</c:v>
                </c:pt>
                <c:pt idx="5">
                  <c:v>0.15641749999999988</c:v>
                </c:pt>
                <c:pt idx="6">
                  <c:v>-1.305536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A6C7-467C-931B-081B5A90386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10049448"/>
        <c:axId val="1210050760"/>
      </c:scatterChart>
      <c:catAx>
        <c:axId val="1210049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210050760"/>
        <c:crosses val="autoZero"/>
        <c:auto val="1"/>
        <c:lblAlgn val="ctr"/>
        <c:lblOffset val="100"/>
        <c:noMultiLvlLbl val="0"/>
      </c:catAx>
      <c:valAx>
        <c:axId val="1210050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r>
                  <a:rPr lang="en-US" altLang="ja-JP" sz="1200" b="0" i="0" baseline="0">
                    <a:solidFill>
                      <a:schemeClr val="tx1"/>
                    </a:solidFill>
                    <a:effectLst/>
                    <a:latin typeface="Meiryo UI" panose="020B0604030504040204" pitchFamily="50" charset="-128"/>
                    <a:ea typeface="Meiryo UI" panose="020B0604030504040204" pitchFamily="50" charset="-128"/>
                  </a:rPr>
                  <a:t>LCCO2(kg-CO2/kg-</a:t>
                </a:r>
                <a:r>
                  <a:rPr lang="ja-JP" altLang="en-US" sz="1200" b="0" i="0" u="none" strike="noStrike" kern="1200" baseline="0">
                    <a:solidFill>
                      <a:schemeClr val="tx1"/>
                    </a:solidFill>
                    <a:effectLst/>
                    <a:latin typeface="Meiryo UI" panose="020B0604030504040204" pitchFamily="50" charset="-128"/>
                    <a:ea typeface="Meiryo UI" panose="020B0604030504040204" pitchFamily="50" charset="-128"/>
                  </a:rPr>
                  <a:t>主生成物</a:t>
                </a:r>
                <a:r>
                  <a:rPr lang="en-US" altLang="ja-JP" sz="1200" b="0" i="0" baseline="0">
                    <a:solidFill>
                      <a:schemeClr val="tx1"/>
                    </a:solidFill>
                    <a:effectLst/>
                    <a:latin typeface="Meiryo UI" panose="020B0604030504040204" pitchFamily="50" charset="-128"/>
                    <a:ea typeface="Meiryo UI" panose="020B0604030504040204" pitchFamily="50" charset="-128"/>
                  </a:rPr>
                  <a:t>)</a:t>
                </a:r>
                <a:endParaRPr lang="ja-JP" altLang="ja-JP" sz="1200">
                  <a:solidFill>
                    <a:schemeClr val="tx1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2100494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226540404040399"/>
          <c:y val="0.24133093653859913"/>
          <c:w val="0.23773464116296561"/>
          <c:h val="0.531935999999999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txPr>
    <a:bodyPr/>
    <a:lstStyle/>
    <a:p>
      <a:pPr>
        <a:defRPr sz="1200" baseline="0">
          <a:latin typeface="游ゴシック" panose="020B0400000000000000" pitchFamily="50" charset="-128"/>
          <a:ea typeface="游ゴシック" panose="020B04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97351606065383"/>
          <c:y val="3.8544009691096302E-2"/>
          <c:w val="0.68580768477512599"/>
          <c:h val="0.793158112853621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ポリオール!$J$5</c:f>
              <c:strCache>
                <c:ptCount val="1"/>
                <c:pt idx="0">
                  <c:v>CO2利用分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ポリオール!$K$3:$Q$4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ポリオール!$K$5:$Q$5</c:f>
              <c:numCache>
                <c:formatCode>0.00E+00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53-4683-AF02-3428953561C3}"/>
            </c:ext>
          </c:extLst>
        </c:ser>
        <c:ser>
          <c:idx val="1"/>
          <c:order val="1"/>
          <c:tx>
            <c:strRef>
              <c:f>ポリオール!$J$6</c:f>
              <c:strCache>
                <c:ptCount val="1"/>
                <c:pt idx="0">
                  <c:v>CO2回収エネルギー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ポリオール!$K$3:$Q$4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ポリオール!$K$6:$Q$6</c:f>
              <c:numCache>
                <c:formatCode>0.00E+00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53-4683-AF02-3428953561C3}"/>
            </c:ext>
          </c:extLst>
        </c:ser>
        <c:ser>
          <c:idx val="2"/>
          <c:order val="2"/>
          <c:tx>
            <c:strRef>
              <c:f>ポリオール!$J$7</c:f>
              <c:strCache>
                <c:ptCount val="1"/>
                <c:pt idx="0">
                  <c:v>電力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ポリオール!$K$3:$Q$4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ポリオール!$K$7:$Q$7</c:f>
              <c:numCache>
                <c:formatCode>0.00E+00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53-4683-AF02-3428953561C3}"/>
            </c:ext>
          </c:extLst>
        </c:ser>
        <c:ser>
          <c:idx val="3"/>
          <c:order val="3"/>
          <c:tx>
            <c:strRef>
              <c:f>ポリオール!$J$8</c:f>
              <c:strCache>
                <c:ptCount val="1"/>
                <c:pt idx="0">
                  <c:v>熱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ポリオール!$K$3:$Q$4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ポリオール!$K$8:$Q$8</c:f>
              <c:numCache>
                <c:formatCode>0.00E+00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53-4683-AF02-3428953561C3}"/>
            </c:ext>
          </c:extLst>
        </c:ser>
        <c:ser>
          <c:idx val="4"/>
          <c:order val="4"/>
          <c:tx>
            <c:strRef>
              <c:f>ポリオール!$J$9</c:f>
              <c:strCache>
                <c:ptCount val="1"/>
                <c:pt idx="0">
                  <c:v>酸化プロピレン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ポリオール!$K$3:$Q$4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ポリオール!$K$9:$Q$9</c:f>
              <c:numCache>
                <c:formatCode>0.00E+00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753-4683-AF02-3428953561C3}"/>
            </c:ext>
          </c:extLst>
        </c:ser>
        <c:ser>
          <c:idx val="5"/>
          <c:order val="5"/>
          <c:tx>
            <c:strRef>
              <c:f>ポリオール!$J$10</c:f>
              <c:strCache>
                <c:ptCount val="1"/>
                <c:pt idx="0">
                  <c:v>従来技術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f>ポリオール!$K$3:$Q$4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ポリオール!$K$10:$Q$10</c:f>
              <c:numCache>
                <c:formatCode>0.00E+00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10.97976317159981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753-4683-AF02-342895356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0049448"/>
        <c:axId val="1210050760"/>
      </c:barChart>
      <c:lineChart>
        <c:grouping val="standard"/>
        <c:varyColors val="0"/>
        <c:ser>
          <c:idx val="6"/>
          <c:order val="6"/>
          <c:tx>
            <c:strRef>
              <c:f>ポリオール!$J$11</c:f>
              <c:strCache>
                <c:ptCount val="1"/>
                <c:pt idx="0">
                  <c:v>LCCO2排出量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12"/>
            <c:spPr>
              <a:solidFill>
                <a:schemeClr val="bg1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ポリオール!$K$3:$Q$4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ポリオール!$K$11:$Q$11</c:f>
              <c:numCache>
                <c:formatCode>0.00E+00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10.97976317159981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753-4683-AF02-342895356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0049448"/>
        <c:axId val="1210050760"/>
      </c:lineChart>
      <c:catAx>
        <c:axId val="1210049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210050760"/>
        <c:crosses val="autoZero"/>
        <c:auto val="1"/>
        <c:lblAlgn val="ctr"/>
        <c:lblOffset val="100"/>
        <c:noMultiLvlLbl val="0"/>
      </c:catAx>
      <c:valAx>
        <c:axId val="1210050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r>
                  <a:rPr lang="en-US" altLang="ja-JP" sz="1200" b="0" i="0" baseline="0">
                    <a:solidFill>
                      <a:schemeClr val="tx1"/>
                    </a:solidFill>
                    <a:effectLst/>
                    <a:latin typeface="Meiryo UI" panose="020B0604030504040204" pitchFamily="50" charset="-128"/>
                    <a:ea typeface="Meiryo UI" panose="020B0604030504040204" pitchFamily="50" charset="-128"/>
                  </a:rPr>
                  <a:t>LCCO2(kg-CO2/kg-</a:t>
                </a:r>
                <a:r>
                  <a:rPr lang="ja-JP" altLang="en-US" sz="1200" b="0" i="0" u="none" strike="noStrike" kern="1200" baseline="0">
                    <a:solidFill>
                      <a:schemeClr val="tx1"/>
                    </a:solidFill>
                    <a:effectLst/>
                    <a:latin typeface="Meiryo UI" panose="020B0604030504040204" pitchFamily="50" charset="-128"/>
                    <a:ea typeface="Meiryo UI" panose="020B0604030504040204" pitchFamily="50" charset="-128"/>
                  </a:rPr>
                  <a:t>主生成物</a:t>
                </a:r>
                <a:r>
                  <a:rPr lang="en-US" altLang="ja-JP" sz="1200" b="0" i="0" baseline="0">
                    <a:solidFill>
                      <a:schemeClr val="tx1"/>
                    </a:solidFill>
                    <a:effectLst/>
                    <a:latin typeface="Meiryo UI" panose="020B0604030504040204" pitchFamily="50" charset="-128"/>
                    <a:ea typeface="Meiryo UI" panose="020B0604030504040204" pitchFamily="50" charset="-128"/>
                  </a:rPr>
                  <a:t>)</a:t>
                </a:r>
                <a:endParaRPr lang="ja-JP" altLang="ja-JP" sz="1200">
                  <a:solidFill>
                    <a:schemeClr val="tx1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  <a:cs typeface="+mn-cs"/>
                </a:defRPr>
              </a:pPr>
              <a:endParaRPr lang="ja-JP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210049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200" baseline="0">
          <a:latin typeface="游ゴシック" panose="020B0400000000000000" pitchFamily="50" charset="-128"/>
          <a:ea typeface="游ゴシック" panose="020B04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97351606065383"/>
          <c:y val="3.8544009691096302E-2"/>
          <c:w val="0.67658378635196714"/>
          <c:h val="0.793158112853621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炭酸ジメチル!$J$5</c:f>
              <c:strCache>
                <c:ptCount val="1"/>
                <c:pt idx="0">
                  <c:v>CO2利用分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炭酸ジメチル!$K$3:$Q$4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炭酸ジメチル!$K$5:$Q$5</c:f>
              <c:numCache>
                <c:formatCode>0.00E+00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55-4EA6-BA05-74B151F73E48}"/>
            </c:ext>
          </c:extLst>
        </c:ser>
        <c:ser>
          <c:idx val="1"/>
          <c:order val="1"/>
          <c:tx>
            <c:strRef>
              <c:f>炭酸ジメチル!$J$6</c:f>
              <c:strCache>
                <c:ptCount val="1"/>
                <c:pt idx="0">
                  <c:v>CO2回収エネルギー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炭酸ジメチル!$K$3:$Q$4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炭酸ジメチル!$K$6:$Q$6</c:f>
              <c:numCache>
                <c:formatCode>0.00E+00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55-4EA6-BA05-74B151F73E48}"/>
            </c:ext>
          </c:extLst>
        </c:ser>
        <c:ser>
          <c:idx val="2"/>
          <c:order val="2"/>
          <c:tx>
            <c:strRef>
              <c:f>炭酸ジメチル!$J$7</c:f>
              <c:strCache>
                <c:ptCount val="1"/>
                <c:pt idx="0">
                  <c:v>電力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炭酸ジメチル!$K$3:$Q$4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炭酸ジメチル!$K$7:$Q$7</c:f>
              <c:numCache>
                <c:formatCode>0.00E+00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55-4EA6-BA05-74B151F73E48}"/>
            </c:ext>
          </c:extLst>
        </c:ser>
        <c:ser>
          <c:idx val="3"/>
          <c:order val="3"/>
          <c:tx>
            <c:strRef>
              <c:f>炭酸ジメチル!$J$8</c:f>
              <c:strCache>
                <c:ptCount val="1"/>
                <c:pt idx="0">
                  <c:v>熱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multiLvlStrRef>
              <c:f>炭酸ジメチル!$K$3:$Q$4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炭酸ジメチル!$K$8:$Q$8</c:f>
              <c:numCache>
                <c:formatCode>0.00E+00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55-4EA6-BA05-74B151F73E48}"/>
            </c:ext>
          </c:extLst>
        </c:ser>
        <c:ser>
          <c:idx val="4"/>
          <c:order val="4"/>
          <c:tx>
            <c:strRef>
              <c:f>炭酸ジメチル!$J$9</c:f>
              <c:strCache>
                <c:ptCount val="1"/>
                <c:pt idx="0">
                  <c:v>メタノール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炭酸ジメチル!$K$3:$Q$4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炭酸ジメチル!$K$9:$Q$9</c:f>
              <c:numCache>
                <c:formatCode>0.00E+00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A55-4EA6-BA05-74B151F73E48}"/>
            </c:ext>
          </c:extLst>
        </c:ser>
        <c:ser>
          <c:idx val="5"/>
          <c:order val="5"/>
          <c:tx>
            <c:strRef>
              <c:f>炭酸ジメチル!$J$10</c:f>
              <c:strCache>
                <c:ptCount val="1"/>
                <c:pt idx="0">
                  <c:v>アンモニア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multiLvlStrRef>
              <c:f>炭酸ジメチル!$K$3:$Q$4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炭酸ジメチル!$K$10:$Q$10</c:f>
              <c:numCache>
                <c:formatCode>0.00E+00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A55-4EA6-BA05-74B151F73E48}"/>
            </c:ext>
          </c:extLst>
        </c:ser>
        <c:ser>
          <c:idx val="6"/>
          <c:order val="6"/>
          <c:tx>
            <c:strRef>
              <c:f>炭酸ジメチル!$J$11</c:f>
              <c:strCache>
                <c:ptCount val="1"/>
                <c:pt idx="0">
                  <c:v>酸化プロピレン</c:v>
                </c:pt>
              </c:strCache>
            </c:strRef>
          </c:tx>
          <c:spPr>
            <a:solidFill>
              <a:srgbClr val="00B050"/>
            </a:solidFill>
            <a:ln w="25400">
              <a:noFill/>
            </a:ln>
            <a:effectLst/>
          </c:spPr>
          <c:invertIfNegative val="0"/>
          <c:cat>
            <c:multiLvlStrRef>
              <c:f>炭酸ジメチル!$K$3:$Q$4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炭酸ジメチル!$K$11:$Q$11</c:f>
              <c:numCache>
                <c:formatCode>0.00E+00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A55-4EA6-BA05-74B151F73E48}"/>
            </c:ext>
          </c:extLst>
        </c:ser>
        <c:ser>
          <c:idx val="7"/>
          <c:order val="7"/>
          <c:tx>
            <c:strRef>
              <c:f>炭酸ジメチル!$J$12</c:f>
              <c:strCache>
                <c:ptCount val="1"/>
                <c:pt idx="0">
                  <c:v>炭酸エチレン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multiLvlStrRef>
              <c:f>炭酸ジメチル!$K$3:$Q$4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炭酸ジメチル!$K$12:$Q$12</c:f>
              <c:numCache>
                <c:formatCode>0.00E+00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A55-4EA6-BA05-74B151F73E48}"/>
            </c:ext>
          </c:extLst>
        </c:ser>
        <c:ser>
          <c:idx val="8"/>
          <c:order val="8"/>
          <c:tx>
            <c:strRef>
              <c:f>炭酸ジメチル!$J$13</c:f>
              <c:strCache>
                <c:ptCount val="1"/>
                <c:pt idx="0">
                  <c:v>従来技術</c:v>
                </c:pt>
              </c:strCache>
            </c:strRef>
          </c:tx>
          <c:spPr>
            <a:solidFill>
              <a:srgbClr val="92D050"/>
            </a:solidFill>
            <a:ln w="25400">
              <a:noFill/>
            </a:ln>
            <a:effectLst/>
          </c:spPr>
          <c:invertIfNegative val="0"/>
          <c:cat>
            <c:multiLvlStrRef>
              <c:f>炭酸ジメチル!$K$3:$Q$4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炭酸ジメチル!$K$13:$Q$13</c:f>
              <c:numCache>
                <c:formatCode>0.00E+00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A55-4EA6-BA05-74B151F73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0049448"/>
        <c:axId val="1210050760"/>
      </c:barChart>
      <c:scatterChart>
        <c:scatterStyle val="lineMarker"/>
        <c:varyColors val="0"/>
        <c:ser>
          <c:idx val="9"/>
          <c:order val="9"/>
          <c:tx>
            <c:strRef>
              <c:f>炭酸ジメチル!$J$14</c:f>
              <c:strCache>
                <c:ptCount val="1"/>
                <c:pt idx="0">
                  <c:v>LCCO2排出量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12"/>
            <c:spPr>
              <a:solidFill>
                <a:schemeClr val="bg1"/>
              </a:solidFill>
              <a:ln w="9525">
                <a:solidFill>
                  <a:srgbClr val="FF0000">
                    <a:alpha val="96000"/>
                  </a:srgbClr>
                </a:solidFill>
              </a:ln>
              <a:effectLst/>
            </c:spPr>
          </c:marker>
          <c:dLbls>
            <c:numFmt formatCode="#,##0.00_ 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multiLvlStrRef>
              <c:f>炭酸ジメチル!$K$3:$Q$4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xVal>
          <c:yVal>
            <c:numRef>
              <c:f>炭酸ジメチル!$K$14:$Q$14</c:f>
              <c:numCache>
                <c:formatCode>0.00E+00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4A55-4EA6-BA05-74B151F73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0049448"/>
        <c:axId val="1210050760"/>
      </c:scatterChart>
      <c:catAx>
        <c:axId val="1210049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210050760"/>
        <c:crosses val="autoZero"/>
        <c:auto val="1"/>
        <c:lblAlgn val="ctr"/>
        <c:lblOffset val="100"/>
        <c:noMultiLvlLbl val="0"/>
      </c:catAx>
      <c:valAx>
        <c:axId val="1210050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r>
                  <a:rPr lang="en-US" altLang="ja-JP" sz="1200" b="0" i="0" baseline="0">
                    <a:solidFill>
                      <a:schemeClr val="tx1"/>
                    </a:solidFill>
                    <a:effectLst/>
                    <a:latin typeface="Meiryo UI" panose="020B0604030504040204" pitchFamily="50" charset="-128"/>
                    <a:ea typeface="Meiryo UI" panose="020B0604030504040204" pitchFamily="50" charset="-128"/>
                  </a:rPr>
                  <a:t>LCCO2(kg-CO2/kg-</a:t>
                </a:r>
                <a:r>
                  <a:rPr lang="ja-JP" altLang="en-US" sz="1200" b="0" i="0" u="none" strike="noStrike" kern="1200" baseline="0">
                    <a:solidFill>
                      <a:schemeClr val="tx1"/>
                    </a:solidFill>
                    <a:effectLst/>
                    <a:latin typeface="Meiryo UI" panose="020B0604030504040204" pitchFamily="50" charset="-128"/>
                    <a:ea typeface="Meiryo UI" panose="020B0604030504040204" pitchFamily="50" charset="-128"/>
                  </a:rPr>
                  <a:t>主生成物</a:t>
                </a:r>
                <a:r>
                  <a:rPr lang="en-US" altLang="ja-JP" sz="1200" b="0" i="0" baseline="0">
                    <a:solidFill>
                      <a:schemeClr val="tx1"/>
                    </a:solidFill>
                    <a:effectLst/>
                    <a:latin typeface="Meiryo UI" panose="020B0604030504040204" pitchFamily="50" charset="-128"/>
                    <a:ea typeface="Meiryo UI" panose="020B0604030504040204" pitchFamily="50" charset="-128"/>
                  </a:rPr>
                  <a:t>)</a:t>
                </a:r>
                <a:endParaRPr lang="ja-JP" altLang="ja-JP" sz="1200">
                  <a:solidFill>
                    <a:schemeClr val="tx1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  <a:cs typeface="+mn-cs"/>
                </a:defRPr>
              </a:pPr>
              <a:endParaRPr lang="ja-JP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210049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486094014791775"/>
          <c:y val="7.4190556178450398E-2"/>
          <c:w val="0.19562847126444"/>
          <c:h val="0.470111416070049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200" baseline="0">
          <a:latin typeface="游ゴシック" panose="020B0400000000000000" pitchFamily="50" charset="-128"/>
          <a:ea typeface="游ゴシック" panose="020B04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76352814533872"/>
          <c:y val="4.1053245085448969E-2"/>
          <c:w val="0.66639339463758451"/>
          <c:h val="0.793158112853621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ジメチルエーテル!$J$5</c:f>
              <c:strCache>
                <c:ptCount val="1"/>
                <c:pt idx="0">
                  <c:v>CO2利用分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ジメチルエーテル!$K$3:$Q$4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ジメチルエーテル!$K$5:$Q$5</c:f>
              <c:numCache>
                <c:formatCode>0.00E+00</c:formatCode>
                <c:ptCount val="7"/>
                <c:pt idx="0">
                  <c:v>-0.95652173913043481</c:v>
                </c:pt>
                <c:pt idx="1">
                  <c:v>-0.95652173913043481</c:v>
                </c:pt>
                <c:pt idx="2">
                  <c:v>-0.95652173913043481</c:v>
                </c:pt>
                <c:pt idx="3">
                  <c:v>0</c:v>
                </c:pt>
                <c:pt idx="4">
                  <c:v>-0.95652173913043481</c:v>
                </c:pt>
                <c:pt idx="5">
                  <c:v>-0.95652173913043481</c:v>
                </c:pt>
                <c:pt idx="6">
                  <c:v>-0.95652173913043481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9A-4F6D-A637-B267EDE35875}"/>
            </c:ext>
          </c:extLst>
        </c:ser>
        <c:ser>
          <c:idx val="1"/>
          <c:order val="1"/>
          <c:tx>
            <c:strRef>
              <c:f>ジメチルエーテル!$J$6</c:f>
              <c:strCache>
                <c:ptCount val="1"/>
                <c:pt idx="0">
                  <c:v>CO2回収エネルギー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ジメチルエーテル!$K$3:$Q$4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ジメチルエーテル!$K$6:$Q$6</c:f>
              <c:numCache>
                <c:formatCode>0.00E+00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9A-4F6D-A637-B267EDE35875}"/>
            </c:ext>
          </c:extLst>
        </c:ser>
        <c:ser>
          <c:idx val="2"/>
          <c:order val="2"/>
          <c:tx>
            <c:strRef>
              <c:f>ジメチルエーテル!$J$7</c:f>
              <c:strCache>
                <c:ptCount val="1"/>
                <c:pt idx="0">
                  <c:v>電力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ジメチルエーテル!$K$3:$Q$4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ジメチルエーテル!$K$7:$Q$7</c:f>
              <c:numCache>
                <c:formatCode>0.00E+00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9A-4F6D-A637-B267EDE35875}"/>
            </c:ext>
          </c:extLst>
        </c:ser>
        <c:ser>
          <c:idx val="3"/>
          <c:order val="3"/>
          <c:tx>
            <c:strRef>
              <c:f>ジメチルエーテル!$J$8</c:f>
              <c:strCache>
                <c:ptCount val="1"/>
                <c:pt idx="0">
                  <c:v>熱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ジメチルエーテル!$K$3:$Q$4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ジメチルエーテル!$K$8:$Q$8</c:f>
              <c:numCache>
                <c:formatCode>0.00E+00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F9A-4F6D-A637-B267EDE35875}"/>
            </c:ext>
          </c:extLst>
        </c:ser>
        <c:ser>
          <c:idx val="4"/>
          <c:order val="4"/>
          <c:tx>
            <c:strRef>
              <c:f>ジメチルエーテル!$J$9</c:f>
              <c:strCache>
                <c:ptCount val="1"/>
                <c:pt idx="0">
                  <c:v>天然ガス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ジメチルエーテル!$K$3:$Q$4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ジメチルエーテル!$K$9:$Q$9</c:f>
              <c:numCache>
                <c:formatCode>0.00E+00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F9A-4F6D-A637-B267EDE35875}"/>
            </c:ext>
          </c:extLst>
        </c:ser>
        <c:ser>
          <c:idx val="5"/>
          <c:order val="5"/>
          <c:tx>
            <c:strRef>
              <c:f>ジメチルエーテル!$J$10</c:f>
              <c:strCache>
                <c:ptCount val="1"/>
                <c:pt idx="0">
                  <c:v>従来技術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f>ジメチルエーテル!$K$3:$Q$4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ジメチルエーテル!$K$10:$Q$10</c:f>
              <c:numCache>
                <c:formatCode>0.00E+00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0.83377382058141658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F9A-4F6D-A637-B267EDE35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0049448"/>
        <c:axId val="1210050760"/>
      </c:barChart>
      <c:scatterChart>
        <c:scatterStyle val="lineMarker"/>
        <c:varyColors val="0"/>
        <c:ser>
          <c:idx val="6"/>
          <c:order val="6"/>
          <c:tx>
            <c:strRef>
              <c:f>ジメチルエーテル!$J$11</c:f>
              <c:strCache>
                <c:ptCount val="1"/>
                <c:pt idx="0">
                  <c:v>LCCO2排出量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12"/>
            <c:spPr>
              <a:solidFill>
                <a:schemeClr val="bg1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multiLvlStrRef>
              <c:f>ジメチルエーテル!$K$3:$Q$4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xVal>
          <c:yVal>
            <c:numRef>
              <c:f>ジメチルエーテル!$K$11:$Q$11</c:f>
              <c:numCache>
                <c:formatCode>0.00E+00</c:formatCode>
                <c:ptCount val="7"/>
                <c:pt idx="0">
                  <c:v>-0.95652173913043481</c:v>
                </c:pt>
                <c:pt idx="1">
                  <c:v>-0.95652173913043481</c:v>
                </c:pt>
                <c:pt idx="2">
                  <c:v>-0.95652173913043481</c:v>
                </c:pt>
                <c:pt idx="3">
                  <c:v>0.83377382058141658</c:v>
                </c:pt>
                <c:pt idx="4">
                  <c:v>-0.95652173913043481</c:v>
                </c:pt>
                <c:pt idx="5">
                  <c:v>-0.95652173913043481</c:v>
                </c:pt>
                <c:pt idx="6">
                  <c:v>-0.95652173913043481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F9A-4F6D-A637-B267EDE35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0049448"/>
        <c:axId val="1210050760"/>
      </c:scatterChart>
      <c:catAx>
        <c:axId val="1210049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210050760"/>
        <c:crosses val="autoZero"/>
        <c:auto val="1"/>
        <c:lblAlgn val="ctr"/>
        <c:lblOffset val="100"/>
        <c:noMultiLvlLbl val="0"/>
      </c:catAx>
      <c:valAx>
        <c:axId val="1210050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r>
                  <a:rPr lang="en-US" altLang="ja-JP" sz="1200" b="0" i="0" baseline="0">
                    <a:solidFill>
                      <a:schemeClr val="tx1"/>
                    </a:solidFill>
                    <a:effectLst/>
                    <a:latin typeface="Meiryo UI" panose="020B0604030504040204" pitchFamily="50" charset="-128"/>
                    <a:ea typeface="Meiryo UI" panose="020B0604030504040204" pitchFamily="50" charset="-128"/>
                  </a:rPr>
                  <a:t>LCCO2(kg-CO2/kg-</a:t>
                </a:r>
                <a:r>
                  <a:rPr lang="ja-JP" altLang="en-US" sz="1200" b="0" i="0" u="none" strike="noStrike" kern="1200" baseline="0">
                    <a:solidFill>
                      <a:schemeClr val="tx1"/>
                    </a:solidFill>
                    <a:effectLst/>
                    <a:latin typeface="Meiryo UI" panose="020B0604030504040204" pitchFamily="50" charset="-128"/>
                    <a:ea typeface="Meiryo UI" panose="020B0604030504040204" pitchFamily="50" charset="-128"/>
                  </a:rPr>
                  <a:t>主生成物</a:t>
                </a:r>
                <a:r>
                  <a:rPr lang="en-US" altLang="ja-JP" sz="1200" b="0" i="0" baseline="0">
                    <a:solidFill>
                      <a:schemeClr val="tx1"/>
                    </a:solidFill>
                    <a:effectLst/>
                    <a:latin typeface="Meiryo UI" panose="020B0604030504040204" pitchFamily="50" charset="-128"/>
                    <a:ea typeface="Meiryo UI" panose="020B0604030504040204" pitchFamily="50" charset="-128"/>
                  </a:rPr>
                  <a:t>)</a:t>
                </a:r>
                <a:endParaRPr lang="ja-JP" altLang="ja-JP" sz="1200">
                  <a:solidFill>
                    <a:schemeClr val="tx1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c:rich>
          </c:tx>
          <c:layout>
            <c:manualLayout>
              <c:xMode val="edge"/>
              <c:yMode val="edge"/>
              <c:x val="2.6215164895082649E-2"/>
              <c:y val="0.218779018077644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  <a:cs typeface="+mn-cs"/>
                </a:defRPr>
              </a:pPr>
              <a:endParaRPr lang="ja-JP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210049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19869935643249"/>
          <c:y val="2.5978150428477571E-2"/>
          <c:w val="0.21359598003844082"/>
          <c:h val="0.334776687728633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200" baseline="0">
          <a:latin typeface="游ゴシック" panose="020B0400000000000000" pitchFamily="50" charset="-128"/>
          <a:ea typeface="游ゴシック" panose="020B04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97351606065383"/>
          <c:y val="3.8544009691096302E-2"/>
          <c:w val="0.67505388097842145"/>
          <c:h val="0.793158112853621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ジメトキシメタン!$J$5</c:f>
              <c:strCache>
                <c:ptCount val="1"/>
                <c:pt idx="0">
                  <c:v>CO2利用分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ジメトキシメタン!$K$3:$Q$4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ジメトキシメタン!$K$5:$Q$5</c:f>
              <c:numCache>
                <c:formatCode>0.00E+00</c:formatCode>
                <c:ptCount val="7"/>
                <c:pt idx="0">
                  <c:v>-1.736842105263158</c:v>
                </c:pt>
                <c:pt idx="1">
                  <c:v>-1.736842105263158</c:v>
                </c:pt>
                <c:pt idx="2">
                  <c:v>-1.736842105263158</c:v>
                </c:pt>
                <c:pt idx="3">
                  <c:v>0</c:v>
                </c:pt>
                <c:pt idx="4">
                  <c:v>-1.736842105263158</c:v>
                </c:pt>
                <c:pt idx="5">
                  <c:v>-1.736842105263158</c:v>
                </c:pt>
                <c:pt idx="6">
                  <c:v>-1.736842105263158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26-4B1E-AF13-B20441BCC190}"/>
            </c:ext>
          </c:extLst>
        </c:ser>
        <c:ser>
          <c:idx val="1"/>
          <c:order val="1"/>
          <c:tx>
            <c:strRef>
              <c:f>ジメトキシメタン!$J$6</c:f>
              <c:strCache>
                <c:ptCount val="1"/>
                <c:pt idx="0">
                  <c:v>CO2回収エネルギー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ジメトキシメタン!$K$3:$Q$4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ジメトキシメタン!$K$6:$Q$6</c:f>
              <c:numCache>
                <c:formatCode>0.00E+00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26-4B1E-AF13-B20441BCC190}"/>
            </c:ext>
          </c:extLst>
        </c:ser>
        <c:ser>
          <c:idx val="2"/>
          <c:order val="2"/>
          <c:tx>
            <c:strRef>
              <c:f>ジメトキシメタン!$J$7</c:f>
              <c:strCache>
                <c:ptCount val="1"/>
                <c:pt idx="0">
                  <c:v>水素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ジメトキシメタン!$K$3:$Q$4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ジメトキシメタン!$K$7:$Q$7</c:f>
              <c:numCache>
                <c:formatCode>0.00E+00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26-4B1E-AF13-B20441BCC190}"/>
            </c:ext>
          </c:extLst>
        </c:ser>
        <c:ser>
          <c:idx val="3"/>
          <c:order val="3"/>
          <c:tx>
            <c:strRef>
              <c:f>ジメトキシメタン!$J$8</c:f>
              <c:strCache>
                <c:ptCount val="1"/>
                <c:pt idx="0">
                  <c:v>電力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ジメトキシメタン!$K$3:$Q$4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ジメトキシメタン!$K$8:$Q$8</c:f>
              <c:numCache>
                <c:formatCode>0.00E+00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F26-4B1E-AF13-B20441BCC190}"/>
            </c:ext>
          </c:extLst>
        </c:ser>
        <c:ser>
          <c:idx val="4"/>
          <c:order val="4"/>
          <c:tx>
            <c:strRef>
              <c:f>ジメトキシメタン!$J$9</c:f>
              <c:strCache>
                <c:ptCount val="1"/>
                <c:pt idx="0">
                  <c:v>熱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ジメトキシメタン!$K$3:$Q$4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ジメトキシメタン!$K$9:$Q$9</c:f>
              <c:numCache>
                <c:formatCode>0.00E+00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F26-4B1E-AF13-B20441BCC190}"/>
            </c:ext>
          </c:extLst>
        </c:ser>
        <c:ser>
          <c:idx val="5"/>
          <c:order val="5"/>
          <c:tx>
            <c:strRef>
              <c:f>ジメトキシメタン!$J$10</c:f>
              <c:strCache>
                <c:ptCount val="1"/>
                <c:pt idx="0">
                  <c:v>従来技術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f>ジメトキシメタン!$K$3:$Q$4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ジメトキシメタン!$K$10:$Q$10</c:f>
              <c:numCache>
                <c:formatCode>0.00E+00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0.53437162655845794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F26-4B1E-AF13-B20441BCC1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0049448"/>
        <c:axId val="1210050760"/>
      </c:barChart>
      <c:scatterChart>
        <c:scatterStyle val="lineMarker"/>
        <c:varyColors val="0"/>
        <c:ser>
          <c:idx val="6"/>
          <c:order val="6"/>
          <c:tx>
            <c:strRef>
              <c:f>ジメトキシメタン!$J$11</c:f>
              <c:strCache>
                <c:ptCount val="1"/>
                <c:pt idx="0">
                  <c:v>LCCO2排出量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12"/>
            <c:spPr>
              <a:solidFill>
                <a:schemeClr val="bg1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multiLvlStrRef>
              <c:f>ジメトキシメタン!$K$3:$Q$4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xVal>
          <c:yVal>
            <c:numRef>
              <c:f>ジメトキシメタン!$K$11:$Q$11</c:f>
              <c:numCache>
                <c:formatCode>0.00E+00</c:formatCode>
                <c:ptCount val="7"/>
                <c:pt idx="0">
                  <c:v>-1.736842105263158</c:v>
                </c:pt>
                <c:pt idx="1">
                  <c:v>-1.736842105263158</c:v>
                </c:pt>
                <c:pt idx="2">
                  <c:v>-1.736842105263158</c:v>
                </c:pt>
                <c:pt idx="3">
                  <c:v>0.53437162655845794</c:v>
                </c:pt>
                <c:pt idx="4">
                  <c:v>-1.736842105263158</c:v>
                </c:pt>
                <c:pt idx="5">
                  <c:v>-1.736842105263158</c:v>
                </c:pt>
                <c:pt idx="6">
                  <c:v>-1.736842105263158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FF26-4B1E-AF13-B20441BCC1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0049448"/>
        <c:axId val="1210050760"/>
      </c:scatterChart>
      <c:catAx>
        <c:axId val="1210049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210050760"/>
        <c:crosses val="autoZero"/>
        <c:auto val="1"/>
        <c:lblAlgn val="ctr"/>
        <c:lblOffset val="100"/>
        <c:noMultiLvlLbl val="0"/>
      </c:catAx>
      <c:valAx>
        <c:axId val="1210050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r>
                  <a:rPr lang="en-US" altLang="ja-JP" sz="1200" b="0" i="0" baseline="0">
                    <a:solidFill>
                      <a:schemeClr val="tx1"/>
                    </a:solidFill>
                    <a:effectLst/>
                    <a:latin typeface="Meiryo UI" panose="020B0604030504040204" pitchFamily="50" charset="-128"/>
                    <a:ea typeface="Meiryo UI" panose="020B0604030504040204" pitchFamily="50" charset="-128"/>
                  </a:rPr>
                  <a:t>LCCO2(kg-CO2/kg-</a:t>
                </a:r>
                <a:r>
                  <a:rPr lang="ja-JP" altLang="en-US" sz="1200" b="0" i="0" u="none" strike="noStrike" kern="1200" baseline="0">
                    <a:solidFill>
                      <a:schemeClr val="tx1"/>
                    </a:solidFill>
                    <a:effectLst/>
                    <a:latin typeface="Meiryo UI" panose="020B0604030504040204" pitchFamily="50" charset="-128"/>
                    <a:ea typeface="Meiryo UI" panose="020B0604030504040204" pitchFamily="50" charset="-128"/>
                  </a:rPr>
                  <a:t>主生成物</a:t>
                </a:r>
                <a:r>
                  <a:rPr lang="en-US" altLang="ja-JP" sz="1200" b="0" i="0" baseline="0">
                    <a:solidFill>
                      <a:schemeClr val="tx1"/>
                    </a:solidFill>
                    <a:effectLst/>
                    <a:latin typeface="Meiryo UI" panose="020B0604030504040204" pitchFamily="50" charset="-128"/>
                    <a:ea typeface="Meiryo UI" panose="020B0604030504040204" pitchFamily="50" charset="-128"/>
                  </a:rPr>
                  <a:t>)</a:t>
                </a:r>
                <a:endParaRPr lang="ja-JP" altLang="ja-JP" sz="1200">
                  <a:solidFill>
                    <a:schemeClr val="tx1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  <a:cs typeface="+mn-cs"/>
                </a:defRPr>
              </a:pPr>
              <a:endParaRPr lang="ja-JP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210049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486094014791775"/>
          <c:y val="4.5749248507999933E-2"/>
          <c:w val="0.1949337594091099"/>
          <c:h val="0.396456873924741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200" baseline="0">
          <a:latin typeface="游ゴシック" panose="020B0400000000000000" pitchFamily="50" charset="-128"/>
          <a:ea typeface="游ゴシック" panose="020B04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4544990477029"/>
          <c:y val="3.1983055152550982E-2"/>
          <c:w val="0.55881726018688971"/>
          <c:h val="0.793158112853621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セメント!$J$5</c:f>
              <c:strCache>
                <c:ptCount val="1"/>
                <c:pt idx="0">
                  <c:v>CO2利用分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セメント!$K$3:$N$4</c:f>
              <c:multiLvlStrCache>
                <c:ptCount val="4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</c:lvl>
              </c:multiLvlStrCache>
            </c:multiLvlStrRef>
          </c:cat>
          <c:val>
            <c:numRef>
              <c:f>セメント!$K$5:$N$5</c:f>
              <c:numCache>
                <c:formatCode>0.00E+00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56-4D9C-BB0F-2B972C4EF8B8}"/>
            </c:ext>
          </c:extLst>
        </c:ser>
        <c:ser>
          <c:idx val="1"/>
          <c:order val="1"/>
          <c:tx>
            <c:strRef>
              <c:f>セメント!$J$6</c:f>
              <c:strCache>
                <c:ptCount val="1"/>
                <c:pt idx="0">
                  <c:v>CO2回収エネルギー（分離回収あり）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セメント!$K$3:$N$4</c:f>
              <c:multiLvlStrCache>
                <c:ptCount val="4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</c:lvl>
              </c:multiLvlStrCache>
            </c:multiLvlStrRef>
          </c:cat>
          <c:val>
            <c:numRef>
              <c:f>セメント!$K$6:$N$6</c:f>
              <c:numCache>
                <c:formatCode>0.00E+00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56-4D9C-BB0F-2B972C4EF8B8}"/>
            </c:ext>
          </c:extLst>
        </c:ser>
        <c:ser>
          <c:idx val="2"/>
          <c:order val="2"/>
          <c:tx>
            <c:strRef>
              <c:f>セメント!$J$8</c:f>
              <c:strCache>
                <c:ptCount val="1"/>
                <c:pt idx="0">
                  <c:v>電力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セメント!$K$3:$N$4</c:f>
              <c:multiLvlStrCache>
                <c:ptCount val="4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</c:lvl>
              </c:multiLvlStrCache>
            </c:multiLvlStrRef>
          </c:cat>
          <c:val>
            <c:numRef>
              <c:f>セメント!$K$8:$N$8</c:f>
              <c:numCache>
                <c:formatCode>0.00E+00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56-4D9C-BB0F-2B972C4EF8B8}"/>
            </c:ext>
          </c:extLst>
        </c:ser>
        <c:ser>
          <c:idx val="3"/>
          <c:order val="3"/>
          <c:tx>
            <c:strRef>
              <c:f>セメント!$J$9</c:f>
              <c:strCache>
                <c:ptCount val="1"/>
                <c:pt idx="0">
                  <c:v>熱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multiLvlStrRef>
              <c:f>セメント!$K$3:$N$4</c:f>
              <c:multiLvlStrCache>
                <c:ptCount val="4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</c:lvl>
              </c:multiLvlStrCache>
            </c:multiLvlStrRef>
          </c:cat>
          <c:val>
            <c:numRef>
              <c:f>セメント!$K$9:$N$9</c:f>
              <c:numCache>
                <c:formatCode>0.00E+00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56-4D9C-BB0F-2B972C4EF8B8}"/>
            </c:ext>
          </c:extLst>
        </c:ser>
        <c:ser>
          <c:idx val="8"/>
          <c:order val="4"/>
          <c:tx>
            <c:strRef>
              <c:f>セメント!$J$10</c:f>
              <c:strCache>
                <c:ptCount val="1"/>
                <c:pt idx="0">
                  <c:v>石灰石脱炭酸（量論）</c:v>
                </c:pt>
              </c:strCache>
            </c:strRef>
          </c:tx>
          <c:spPr>
            <a:solidFill>
              <a:srgbClr val="7030A0"/>
            </a:solidFill>
            <a:ln w="25400">
              <a:noFill/>
            </a:ln>
            <a:effectLst/>
          </c:spPr>
          <c:invertIfNegative val="0"/>
          <c:cat>
            <c:multiLvlStrRef>
              <c:f>セメント!$K$3:$N$4</c:f>
              <c:multiLvlStrCache>
                <c:ptCount val="4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</c:lvl>
              </c:multiLvlStrCache>
            </c:multiLvlStrRef>
          </c:cat>
          <c:val>
            <c:numRef>
              <c:f>セメント!$K$10:$N$10</c:f>
              <c:numCache>
                <c:formatCode>0.00E+00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956-4D9C-BB0F-2B972C4EF8B8}"/>
            </c:ext>
          </c:extLst>
        </c:ser>
        <c:ser>
          <c:idx val="4"/>
          <c:order val="5"/>
          <c:tx>
            <c:strRef>
              <c:f>セメント!$J$11</c:f>
              <c:strCache>
                <c:ptCount val="1"/>
                <c:pt idx="0">
                  <c:v>廃セメント微粉末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セメント!$K$3:$N$4</c:f>
              <c:multiLvlStrCache>
                <c:ptCount val="4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</c:lvl>
              </c:multiLvlStrCache>
            </c:multiLvlStrRef>
          </c:cat>
          <c:val>
            <c:numRef>
              <c:f>セメント!$K$11:$N$11</c:f>
              <c:numCache>
                <c:formatCode>0.00E+00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C4-43A6-867B-AFB4FA327010}"/>
            </c:ext>
          </c:extLst>
        </c:ser>
        <c:ser>
          <c:idx val="6"/>
          <c:order val="6"/>
          <c:tx>
            <c:strRef>
              <c:f>セメント!$J$14</c:f>
              <c:strCache>
                <c:ptCount val="1"/>
                <c:pt idx="0">
                  <c:v>従来技術</c:v>
                </c:pt>
              </c:strCache>
            </c:strRef>
          </c:tx>
          <c:spPr>
            <a:solidFill>
              <a:srgbClr val="92D050"/>
            </a:solidFill>
            <a:ln w="25400">
              <a:noFill/>
            </a:ln>
            <a:effectLst/>
          </c:spPr>
          <c:invertIfNegative val="0"/>
          <c:cat>
            <c:multiLvlStrRef>
              <c:f>セメント!$K$3:$N$4</c:f>
              <c:multiLvlStrCache>
                <c:ptCount val="4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</c:lvl>
              </c:multiLvlStrCache>
            </c:multiLvlStrRef>
          </c:cat>
          <c:val>
            <c:numRef>
              <c:f>セメント!$K$14:$N$14</c:f>
              <c:numCache>
                <c:formatCode>0.00E+00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0.75387984791081897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956-4D9C-BB0F-2B972C4EF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0049448"/>
        <c:axId val="1210050760"/>
      </c:barChart>
      <c:scatterChart>
        <c:scatterStyle val="lineMarker"/>
        <c:varyColors val="0"/>
        <c:ser>
          <c:idx val="7"/>
          <c:order val="7"/>
          <c:tx>
            <c:strRef>
              <c:f>セメント!$J$15</c:f>
              <c:strCache>
                <c:ptCount val="1"/>
                <c:pt idx="0">
                  <c:v>LCCO2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12"/>
            <c:spPr>
              <a:solidFill>
                <a:schemeClr val="bg1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numFmt formatCode="#,##0.00_ 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multiLvlStrRef>
              <c:f>セメント!$K$3:$N$4</c:f>
              <c:multiLvlStrCache>
                <c:ptCount val="4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</c:lvl>
              </c:multiLvlStrCache>
            </c:multiLvlStrRef>
          </c:xVal>
          <c:yVal>
            <c:numRef>
              <c:f>セメント!$K$15:$N$15</c:f>
              <c:numCache>
                <c:formatCode>0.00E+00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0.75387984791081897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956-4D9C-BB0F-2B972C4EF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0049448"/>
        <c:axId val="1210050760"/>
      </c:scatterChart>
      <c:catAx>
        <c:axId val="1210049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210050760"/>
        <c:crosses val="autoZero"/>
        <c:auto val="1"/>
        <c:lblAlgn val="ctr"/>
        <c:lblOffset val="100"/>
        <c:noMultiLvlLbl val="0"/>
      </c:catAx>
      <c:valAx>
        <c:axId val="1210050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r>
                  <a:rPr lang="en-US" altLang="ja-JP" sz="1200" b="0" i="0" baseline="0">
                    <a:solidFill>
                      <a:schemeClr val="tx1"/>
                    </a:solidFill>
                    <a:effectLst/>
                    <a:latin typeface="Meiryo UI" panose="020B0604030504040204" pitchFamily="50" charset="-128"/>
                    <a:ea typeface="Meiryo UI" panose="020B0604030504040204" pitchFamily="50" charset="-128"/>
                  </a:rPr>
                  <a:t>LCCO2(kg-CO2/kg-</a:t>
                </a:r>
                <a:r>
                  <a:rPr lang="ja-JP" altLang="en-US" sz="1200" b="0" i="0" u="none" strike="noStrike" kern="1200" baseline="0">
                    <a:solidFill>
                      <a:schemeClr val="tx1"/>
                    </a:solidFill>
                    <a:effectLst/>
                    <a:latin typeface="Meiryo UI" panose="020B0604030504040204" pitchFamily="50" charset="-128"/>
                    <a:ea typeface="Meiryo UI" panose="020B0604030504040204" pitchFamily="50" charset="-128"/>
                  </a:rPr>
                  <a:t>主生成物</a:t>
                </a:r>
                <a:r>
                  <a:rPr lang="en-US" altLang="ja-JP" sz="1200" b="0" i="0" baseline="0">
                    <a:solidFill>
                      <a:schemeClr val="tx1"/>
                    </a:solidFill>
                    <a:effectLst/>
                    <a:latin typeface="Meiryo UI" panose="020B0604030504040204" pitchFamily="50" charset="-128"/>
                    <a:ea typeface="Meiryo UI" panose="020B0604030504040204" pitchFamily="50" charset="-128"/>
                  </a:rPr>
                  <a:t>)</a:t>
                </a:r>
                <a:endParaRPr lang="ja-JP" altLang="ja-JP" sz="1200">
                  <a:solidFill>
                    <a:schemeClr val="tx1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210049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250098243172631"/>
          <c:y val="2.4420798541382835E-2"/>
          <c:w val="0.30600835055229803"/>
          <c:h val="0.443183752093956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200" baseline="0">
          <a:latin typeface="游ゴシック" panose="020B0400000000000000" pitchFamily="50" charset="-128"/>
          <a:ea typeface="游ゴシック" panose="020B04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55329360471776"/>
          <c:y val="3.1983055152550982E-2"/>
          <c:w val="0.57574877175730887"/>
          <c:h val="0.793158112853621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コンクリート!$J$5</c:f>
              <c:strCache>
                <c:ptCount val="1"/>
                <c:pt idx="0">
                  <c:v>CO2利用分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コンクリート!$K$3:$N$4</c:f>
              <c:multiLvlStrCache>
                <c:ptCount val="4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</c:lvl>
              </c:multiLvlStrCache>
            </c:multiLvlStrRef>
          </c:cat>
          <c:val>
            <c:numRef>
              <c:f>コンクリート!$K$5:$N$5</c:f>
              <c:numCache>
                <c:formatCode>0.00E+00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28-4D81-A9ED-35004026E1D1}"/>
            </c:ext>
          </c:extLst>
        </c:ser>
        <c:ser>
          <c:idx val="1"/>
          <c:order val="1"/>
          <c:tx>
            <c:strRef>
              <c:f>コンクリート!$J$6</c:f>
              <c:strCache>
                <c:ptCount val="1"/>
                <c:pt idx="0">
                  <c:v>CO2回収エネルギー（分離回収あり）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コンクリート!$K$3:$N$4</c:f>
              <c:multiLvlStrCache>
                <c:ptCount val="4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</c:lvl>
              </c:multiLvlStrCache>
            </c:multiLvlStrRef>
          </c:cat>
          <c:val>
            <c:numRef>
              <c:f>コンクリート!$K$6:$N$6</c:f>
              <c:numCache>
                <c:formatCode>0.00E+00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28-4D81-A9ED-35004026E1D1}"/>
            </c:ext>
          </c:extLst>
        </c:ser>
        <c:ser>
          <c:idx val="2"/>
          <c:order val="2"/>
          <c:tx>
            <c:strRef>
              <c:f>コンクリート!$J$8</c:f>
              <c:strCache>
                <c:ptCount val="1"/>
                <c:pt idx="0">
                  <c:v>電力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コンクリート!$K$3:$N$4</c:f>
              <c:multiLvlStrCache>
                <c:ptCount val="4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</c:lvl>
              </c:multiLvlStrCache>
            </c:multiLvlStrRef>
          </c:cat>
          <c:val>
            <c:numRef>
              <c:f>コンクリート!$K$8:$N$8</c:f>
              <c:numCache>
                <c:formatCode>0.00E+00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228-4D81-A9ED-35004026E1D1}"/>
            </c:ext>
          </c:extLst>
        </c:ser>
        <c:ser>
          <c:idx val="3"/>
          <c:order val="3"/>
          <c:tx>
            <c:strRef>
              <c:f>コンクリート!$J$9</c:f>
              <c:strCache>
                <c:ptCount val="1"/>
                <c:pt idx="0">
                  <c:v>熱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multiLvlStrRef>
              <c:f>コンクリート!$K$3:$N$4</c:f>
              <c:multiLvlStrCache>
                <c:ptCount val="4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</c:lvl>
              </c:multiLvlStrCache>
            </c:multiLvlStrRef>
          </c:cat>
          <c:val>
            <c:numRef>
              <c:f>コンクリート!$K$9:$N$9</c:f>
              <c:numCache>
                <c:formatCode>0.00E+00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228-4D81-A9ED-35004026E1D1}"/>
            </c:ext>
          </c:extLst>
        </c:ser>
        <c:ser>
          <c:idx val="4"/>
          <c:order val="4"/>
          <c:tx>
            <c:strRef>
              <c:f>コンクリート!$J$10</c:f>
              <c:strCache>
                <c:ptCount val="1"/>
                <c:pt idx="0">
                  <c:v>ポルトランドセメント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multiLvlStrRef>
              <c:f>コンクリート!$K$3:$N$4</c:f>
              <c:multiLvlStrCache>
                <c:ptCount val="4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</c:lvl>
              </c:multiLvlStrCache>
            </c:multiLvlStrRef>
          </c:cat>
          <c:val>
            <c:numRef>
              <c:f>コンクリート!$K$10:$N$10</c:f>
              <c:numCache>
                <c:formatCode>0.00E+00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28-4D81-A9ED-35004026E1D1}"/>
            </c:ext>
          </c:extLst>
        </c:ser>
        <c:ser>
          <c:idx val="8"/>
          <c:order val="5"/>
          <c:tx>
            <c:strRef>
              <c:f>コンクリート!$J$11</c:f>
              <c:strCache>
                <c:ptCount val="1"/>
                <c:pt idx="0">
                  <c:v>高炉B種セメント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25400">
              <a:noFill/>
            </a:ln>
            <a:effectLst/>
          </c:spPr>
          <c:invertIfNegative val="0"/>
          <c:cat>
            <c:multiLvlStrRef>
              <c:f>コンクリート!$K$3:$N$4</c:f>
              <c:multiLvlStrCache>
                <c:ptCount val="4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</c:lvl>
              </c:multiLvlStrCache>
            </c:multiLvlStrRef>
          </c:cat>
          <c:val>
            <c:numRef>
              <c:f>コンクリート!$K$11:$N$11</c:f>
              <c:numCache>
                <c:formatCode>0.00E+00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228-4D81-A9ED-35004026E1D1}"/>
            </c:ext>
          </c:extLst>
        </c:ser>
        <c:ser>
          <c:idx val="9"/>
          <c:order val="6"/>
          <c:tx>
            <c:strRef>
              <c:f>コンクリート!$J$12</c:f>
              <c:strCache>
                <c:ptCount val="1"/>
                <c:pt idx="0">
                  <c:v>フライアッシュB種セメント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 w="25400">
              <a:noFill/>
            </a:ln>
            <a:effectLst/>
          </c:spPr>
          <c:invertIfNegative val="0"/>
          <c:cat>
            <c:multiLvlStrRef>
              <c:f>コンクリート!$K$3:$N$4</c:f>
              <c:multiLvlStrCache>
                <c:ptCount val="4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</c:lvl>
              </c:multiLvlStrCache>
            </c:multiLvlStrRef>
          </c:cat>
          <c:val>
            <c:numRef>
              <c:f>コンクリート!$K$12:$N$12</c:f>
              <c:numCache>
                <c:formatCode>0.00E+00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228-4D81-A9ED-35004026E1D1}"/>
            </c:ext>
          </c:extLst>
        </c:ser>
        <c:ser>
          <c:idx val="12"/>
          <c:order val="7"/>
          <c:tx>
            <c:strRef>
              <c:f>コンクリート!$J$13</c:f>
              <c:strCache>
                <c:ptCount val="1"/>
                <c:pt idx="0">
                  <c:v>その他のセメント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 w="25400">
              <a:noFill/>
            </a:ln>
            <a:effectLst/>
          </c:spPr>
          <c:invertIfNegative val="0"/>
          <c:val>
            <c:numRef>
              <c:f>コンクリート!$K$13:$N$13</c:f>
              <c:numCache>
                <c:formatCode>0.00E+00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C1-412A-A6A2-A4702621F456}"/>
            </c:ext>
          </c:extLst>
        </c:ser>
        <c:ser>
          <c:idx val="5"/>
          <c:order val="8"/>
          <c:tx>
            <c:strRef>
              <c:f>コンクリート!$J$14</c:f>
              <c:strCache>
                <c:ptCount val="1"/>
                <c:pt idx="0">
                  <c:v>γ-C2S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f>コンクリート!$K$3:$N$4</c:f>
              <c:multiLvlStrCache>
                <c:ptCount val="4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</c:lvl>
              </c:multiLvlStrCache>
            </c:multiLvlStrRef>
          </c:cat>
          <c:val>
            <c:numRef>
              <c:f>コンクリート!$K$14:$N$14</c:f>
              <c:numCache>
                <c:formatCode>0.00E+00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228-4D81-A9ED-35004026E1D1}"/>
            </c:ext>
          </c:extLst>
        </c:ser>
        <c:ser>
          <c:idx val="10"/>
          <c:order val="9"/>
          <c:tx>
            <c:strRef>
              <c:f>コンクリート!$J$15</c:f>
              <c:strCache>
                <c:ptCount val="1"/>
                <c:pt idx="0">
                  <c:v>廃セメント微粉末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 w="25400">
              <a:noFill/>
            </a:ln>
            <a:effectLst/>
          </c:spPr>
          <c:invertIfNegative val="0"/>
          <c:cat>
            <c:multiLvlStrRef>
              <c:f>コンクリート!$K$3:$N$4</c:f>
              <c:multiLvlStrCache>
                <c:ptCount val="4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</c:lvl>
              </c:multiLvlStrCache>
            </c:multiLvlStrRef>
          </c:cat>
          <c:val>
            <c:numRef>
              <c:f>コンクリート!$K$15:$N$15</c:f>
              <c:numCache>
                <c:formatCode>0.00E+00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94-4212-9367-A5B035D50CF1}"/>
            </c:ext>
          </c:extLst>
        </c:ser>
        <c:ser>
          <c:idx val="11"/>
          <c:order val="10"/>
          <c:tx>
            <c:strRef>
              <c:f>コンクリート!$J$16</c:f>
              <c:strCache>
                <c:ptCount val="1"/>
                <c:pt idx="0">
                  <c:v>高品質再生骨材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コンクリート!$K$3:$N$4</c:f>
              <c:multiLvlStrCache>
                <c:ptCount val="4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</c:lvl>
              </c:multiLvlStrCache>
            </c:multiLvlStrRef>
          </c:cat>
          <c:val>
            <c:numRef>
              <c:f>コンクリート!$K$16:$N$16</c:f>
              <c:numCache>
                <c:formatCode>0.00E+00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228-4D81-A9ED-35004026E1D1}"/>
            </c:ext>
          </c:extLst>
        </c:ser>
        <c:ser>
          <c:idx val="6"/>
          <c:order val="11"/>
          <c:tx>
            <c:strRef>
              <c:f>コンクリート!$J$17</c:f>
              <c:strCache>
                <c:ptCount val="1"/>
                <c:pt idx="0">
                  <c:v>従来技術</c:v>
                </c:pt>
              </c:strCache>
            </c:strRef>
          </c:tx>
          <c:spPr>
            <a:solidFill>
              <a:srgbClr val="92D050"/>
            </a:solidFill>
            <a:ln w="25400">
              <a:noFill/>
            </a:ln>
            <a:effectLst/>
          </c:spPr>
          <c:invertIfNegative val="0"/>
          <c:cat>
            <c:multiLvlStrRef>
              <c:f>コンクリート!$K$3:$N$4</c:f>
              <c:multiLvlStrCache>
                <c:ptCount val="4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</c:lvl>
              </c:multiLvlStrCache>
            </c:multiLvlStrRef>
          </c:cat>
          <c:val>
            <c:numRef>
              <c:f>コンクリート!$K$17:$N$17</c:f>
              <c:numCache>
                <c:formatCode>0.00E+00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341.82746711996566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228-4D81-A9ED-35004026E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0049448"/>
        <c:axId val="1210050760"/>
      </c:barChart>
      <c:scatterChart>
        <c:scatterStyle val="lineMarker"/>
        <c:varyColors val="0"/>
        <c:ser>
          <c:idx val="7"/>
          <c:order val="12"/>
          <c:tx>
            <c:strRef>
              <c:f>コンクリート!$J$18</c:f>
              <c:strCache>
                <c:ptCount val="1"/>
                <c:pt idx="0">
                  <c:v>LCCO2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12"/>
            <c:spPr>
              <a:solidFill>
                <a:schemeClr val="bg1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numFmt formatCode="#,##0_ 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multiLvlStrRef>
              <c:f>コンクリート!$K$3:$N$4</c:f>
              <c:multiLvlStrCache>
                <c:ptCount val="4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</c:lvl>
              </c:multiLvlStrCache>
            </c:multiLvlStrRef>
          </c:xVal>
          <c:yVal>
            <c:numRef>
              <c:f>コンクリート!$K$18:$N$18</c:f>
              <c:numCache>
                <c:formatCode>0.00E+00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341.82746711996566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8228-4D81-A9ED-35004026E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0049448"/>
        <c:axId val="1210050760"/>
      </c:scatterChart>
      <c:catAx>
        <c:axId val="1210049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210050760"/>
        <c:crosses val="autoZero"/>
        <c:auto val="1"/>
        <c:lblAlgn val="ctr"/>
        <c:lblOffset val="100"/>
        <c:noMultiLvlLbl val="0"/>
      </c:catAx>
      <c:valAx>
        <c:axId val="1210050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r>
                  <a:rPr lang="en-US" altLang="ja-JP" sz="1200" b="0" i="0" baseline="0">
                    <a:solidFill>
                      <a:schemeClr val="tx1"/>
                    </a:solidFill>
                    <a:effectLst/>
                    <a:latin typeface="Meiryo UI" panose="020B0604030504040204" pitchFamily="50" charset="-128"/>
                    <a:ea typeface="Meiryo UI" panose="020B0604030504040204" pitchFamily="50" charset="-128"/>
                  </a:rPr>
                  <a:t>LCCO2(kg-CO2/m3-</a:t>
                </a:r>
                <a:r>
                  <a:rPr lang="ja-JP" altLang="en-US" sz="1200" b="0" i="0" u="none" strike="noStrike" kern="1200" baseline="0">
                    <a:solidFill>
                      <a:schemeClr val="tx1"/>
                    </a:solidFill>
                    <a:effectLst/>
                    <a:latin typeface="Meiryo UI" panose="020B0604030504040204" pitchFamily="50" charset="-128"/>
                    <a:ea typeface="Meiryo UI" panose="020B0604030504040204" pitchFamily="50" charset="-128"/>
                  </a:rPr>
                  <a:t>主生成物</a:t>
                </a:r>
                <a:r>
                  <a:rPr lang="en-US" altLang="ja-JP" sz="1200" b="0" i="0" baseline="0">
                    <a:solidFill>
                      <a:schemeClr val="tx1"/>
                    </a:solidFill>
                    <a:effectLst/>
                    <a:latin typeface="Meiryo UI" panose="020B0604030504040204" pitchFamily="50" charset="-128"/>
                    <a:ea typeface="Meiryo UI" panose="020B0604030504040204" pitchFamily="50" charset="-128"/>
                  </a:rPr>
                  <a:t>)</a:t>
                </a:r>
                <a:endParaRPr lang="ja-JP" altLang="ja-JP" sz="1200">
                  <a:solidFill>
                    <a:schemeClr val="tx1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c:rich>
          </c:tx>
          <c:layout>
            <c:manualLayout>
              <c:xMode val="edge"/>
              <c:yMode val="edge"/>
              <c:x val="2.3814482106377377E-2"/>
              <c:y val="0.196776110611266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  <a:cs typeface="+mn-cs"/>
                </a:defRPr>
              </a:pPr>
              <a:endParaRPr lang="ja-JP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210049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058677125592105"/>
          <c:y val="5.2990987902967815E-2"/>
          <c:w val="0.30941319001389445"/>
          <c:h val="0.867376527599848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200" baseline="0">
          <a:latin typeface="游ゴシック" panose="020B0400000000000000" pitchFamily="50" charset="-128"/>
          <a:ea typeface="游ゴシック" panose="020B04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97351606065383"/>
          <c:y val="3.8544009691096302E-2"/>
          <c:w val="0.61764446317732369"/>
          <c:h val="0.76192390061671744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廃プラスチック解重合!$K$8</c:f>
              <c:strCache>
                <c:ptCount val="1"/>
                <c:pt idx="0">
                  <c:v>石油由来化学品製造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25400">
              <a:noFill/>
            </a:ln>
            <a:effectLst/>
          </c:spPr>
          <c:invertIfNegative val="0"/>
          <c:cat>
            <c:multiLvlStrRef>
              <c:f>廃プラスチック解重合!$L$3:$T$4</c:f>
              <c:multiLvlStrCache>
                <c:ptCount val="9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3">
                    <c:v>現状適用</c:v>
                  </c:pt>
                  <c:pt idx="4">
                    <c:v>中間</c:v>
                  </c:pt>
                  <c:pt idx="5">
                    <c:v>低炭素</c:v>
                  </c:pt>
                  <c:pt idx="6">
                    <c:v>現状適用</c:v>
                  </c:pt>
                  <c:pt idx="7">
                    <c:v>中間</c:v>
                  </c:pt>
                  <c:pt idx="8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化学量論</c:v>
                  </c:pt>
                  <c:pt idx="6">
                    <c:v>従来技術</c:v>
                  </c:pt>
                </c:lvl>
              </c:multiLvlStrCache>
            </c:multiLvlStrRef>
          </c:cat>
          <c:val>
            <c:numRef>
              <c:f>廃プラスチック解重合!$L$8:$T$8</c:f>
              <c:numCache>
                <c:formatCode>0.00E+00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FB-46CA-9236-594107C769F6}"/>
            </c:ext>
          </c:extLst>
        </c:ser>
        <c:ser>
          <c:idx val="3"/>
          <c:order val="1"/>
          <c:tx>
            <c:strRef>
              <c:f>廃プラスチック解重合!$K$5</c:f>
              <c:strCache>
                <c:ptCount val="1"/>
                <c:pt idx="0">
                  <c:v>電力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廃プラスチック解重合!$L$3:$T$4</c:f>
              <c:multiLvlStrCache>
                <c:ptCount val="9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3">
                    <c:v>現状適用</c:v>
                  </c:pt>
                  <c:pt idx="4">
                    <c:v>中間</c:v>
                  </c:pt>
                  <c:pt idx="5">
                    <c:v>低炭素</c:v>
                  </c:pt>
                  <c:pt idx="6">
                    <c:v>現状適用</c:v>
                  </c:pt>
                  <c:pt idx="7">
                    <c:v>中間</c:v>
                  </c:pt>
                  <c:pt idx="8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化学量論</c:v>
                  </c:pt>
                  <c:pt idx="6">
                    <c:v>従来技術</c:v>
                  </c:pt>
                </c:lvl>
              </c:multiLvlStrCache>
            </c:multiLvlStrRef>
          </c:cat>
          <c:val>
            <c:numRef>
              <c:f>廃プラスチック解重合!$L$5:$T$5</c:f>
              <c:numCache>
                <c:formatCode>0.00E+00</c:formatCode>
                <c:ptCount val="9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 formatCode="0.E+00">
                  <c:v>0</c:v>
                </c:pt>
                <c:pt idx="4" formatCode="0.E+00">
                  <c:v>0</c:v>
                </c:pt>
                <c:pt idx="5" formatCode="0.E+00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FB-46CA-9236-594107C769F6}"/>
            </c:ext>
          </c:extLst>
        </c:ser>
        <c:ser>
          <c:idx val="4"/>
          <c:order val="2"/>
          <c:tx>
            <c:strRef>
              <c:f>廃プラスチック解重合!$K$6</c:f>
              <c:strCache>
                <c:ptCount val="1"/>
                <c:pt idx="0">
                  <c:v>熱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廃プラスチック解重合!$L$3:$T$4</c:f>
              <c:multiLvlStrCache>
                <c:ptCount val="9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3">
                    <c:v>現状適用</c:v>
                  </c:pt>
                  <c:pt idx="4">
                    <c:v>中間</c:v>
                  </c:pt>
                  <c:pt idx="5">
                    <c:v>低炭素</c:v>
                  </c:pt>
                  <c:pt idx="6">
                    <c:v>現状適用</c:v>
                  </c:pt>
                  <c:pt idx="7">
                    <c:v>中間</c:v>
                  </c:pt>
                  <c:pt idx="8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化学量論</c:v>
                  </c:pt>
                  <c:pt idx="6">
                    <c:v>従来技術</c:v>
                  </c:pt>
                </c:lvl>
              </c:multiLvlStrCache>
            </c:multiLvlStrRef>
          </c:cat>
          <c:val>
            <c:numRef>
              <c:f>廃プラスチック解重合!$L$6:$T$6</c:f>
              <c:numCache>
                <c:formatCode>0.00E+00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.E+00">
                  <c:v>0</c:v>
                </c:pt>
                <c:pt idx="4" formatCode="0.E+00">
                  <c:v>0</c:v>
                </c:pt>
                <c:pt idx="5" formatCode="0.E+00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FB-46CA-9236-594107C769F6}"/>
            </c:ext>
          </c:extLst>
        </c:ser>
        <c:ser>
          <c:idx val="8"/>
          <c:order val="3"/>
          <c:tx>
            <c:strRef>
              <c:f>廃プラスチック解重合!$K$9</c:f>
              <c:strCache>
                <c:ptCount val="1"/>
                <c:pt idx="0">
                  <c:v>副生物・廃プラ燃焼CO2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  <a:effectLst/>
          </c:spPr>
          <c:invertIfNegative val="0"/>
          <c:cat>
            <c:multiLvlStrRef>
              <c:f>廃プラスチック解重合!$L$3:$T$4</c:f>
              <c:multiLvlStrCache>
                <c:ptCount val="9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3">
                    <c:v>現状適用</c:v>
                  </c:pt>
                  <c:pt idx="4">
                    <c:v>中間</c:v>
                  </c:pt>
                  <c:pt idx="5">
                    <c:v>低炭素</c:v>
                  </c:pt>
                  <c:pt idx="6">
                    <c:v>現状適用</c:v>
                  </c:pt>
                  <c:pt idx="7">
                    <c:v>中間</c:v>
                  </c:pt>
                  <c:pt idx="8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化学量論</c:v>
                  </c:pt>
                  <c:pt idx="6">
                    <c:v>従来技術</c:v>
                  </c:pt>
                </c:lvl>
              </c:multiLvlStrCache>
            </c:multiLvlStrRef>
          </c:cat>
          <c:val>
            <c:numRef>
              <c:f>廃プラスチック解重合!$L$9:$T$9</c:f>
              <c:numCache>
                <c:formatCode>0.00E+00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FB-46CA-9236-594107C769F6}"/>
            </c:ext>
          </c:extLst>
        </c:ser>
        <c:ser>
          <c:idx val="7"/>
          <c:order val="4"/>
          <c:tx>
            <c:strRef>
              <c:f>廃プラスチック解重合!$K$10</c:f>
              <c:strCache>
                <c:ptCount val="1"/>
                <c:pt idx="0">
                  <c:v>副生物・熱利用焼却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 w="25400">
              <a:noFill/>
            </a:ln>
            <a:effectLst/>
          </c:spPr>
          <c:invertIfNegative val="0"/>
          <c:cat>
            <c:multiLvlStrRef>
              <c:f>廃プラスチック解重合!$L$3:$T$4</c:f>
              <c:multiLvlStrCache>
                <c:ptCount val="9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3">
                    <c:v>現状適用</c:v>
                  </c:pt>
                  <c:pt idx="4">
                    <c:v>中間</c:v>
                  </c:pt>
                  <c:pt idx="5">
                    <c:v>低炭素</c:v>
                  </c:pt>
                  <c:pt idx="6">
                    <c:v>現状適用</c:v>
                  </c:pt>
                  <c:pt idx="7">
                    <c:v>中間</c:v>
                  </c:pt>
                  <c:pt idx="8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化学量論</c:v>
                  </c:pt>
                  <c:pt idx="6">
                    <c:v>従来技術</c:v>
                  </c:pt>
                </c:lvl>
              </c:multiLvlStrCache>
            </c:multiLvlStrRef>
          </c:cat>
          <c:val>
            <c:numRef>
              <c:f>廃プラスチック解重合!$L$10:$T$10</c:f>
              <c:numCache>
                <c:formatCode>0.00E+00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0FB-46CA-9236-594107C76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0049448"/>
        <c:axId val="1210050760"/>
        <c:extLst/>
      </c:barChart>
      <c:lineChart>
        <c:grouping val="standard"/>
        <c:varyColors val="0"/>
        <c:ser>
          <c:idx val="6"/>
          <c:order val="5"/>
          <c:tx>
            <c:strRef>
              <c:f>廃プラスチック解重合!$K$11</c:f>
              <c:strCache>
                <c:ptCount val="1"/>
                <c:pt idx="0">
                  <c:v>LCCO2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12"/>
            <c:spPr>
              <a:solidFill>
                <a:schemeClr val="bg1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廃プラスチック解重合!$L$3:$T$4</c:f>
              <c:multiLvlStrCache>
                <c:ptCount val="9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3">
                    <c:v>現状適用</c:v>
                  </c:pt>
                  <c:pt idx="4">
                    <c:v>中間</c:v>
                  </c:pt>
                  <c:pt idx="5">
                    <c:v>低炭素</c:v>
                  </c:pt>
                  <c:pt idx="6">
                    <c:v>現状適用</c:v>
                  </c:pt>
                  <c:pt idx="7">
                    <c:v>中間</c:v>
                  </c:pt>
                  <c:pt idx="8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化学量論</c:v>
                  </c:pt>
                  <c:pt idx="6">
                    <c:v>従来技術</c:v>
                  </c:pt>
                </c:lvl>
              </c:multiLvlStrCache>
            </c:multiLvlStrRef>
          </c:cat>
          <c:val>
            <c:numRef>
              <c:f>廃プラスチック解重合!$L$11:$T$11</c:f>
              <c:numCache>
                <c:formatCode>0.00E+00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0FB-46CA-9236-594107C76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0049448"/>
        <c:axId val="1210050760"/>
      </c:lineChart>
      <c:catAx>
        <c:axId val="1210049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210050760"/>
        <c:crosses val="autoZero"/>
        <c:auto val="1"/>
        <c:lblAlgn val="ctr"/>
        <c:lblOffset val="100"/>
        <c:noMultiLvlLbl val="0"/>
      </c:catAx>
      <c:valAx>
        <c:axId val="1210050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r>
                  <a:rPr lang="en-US" altLang="ja-JP" sz="1200" b="0" i="0" baseline="0">
                    <a:solidFill>
                      <a:schemeClr val="tx1"/>
                    </a:solidFill>
                    <a:effectLst/>
                    <a:latin typeface="Meiryo UI" panose="020B0604030504040204" pitchFamily="50" charset="-128"/>
                    <a:ea typeface="Meiryo UI" panose="020B0604030504040204" pitchFamily="50" charset="-128"/>
                  </a:rPr>
                  <a:t>LCCO2(kg-CO2/kg-</a:t>
                </a:r>
                <a:r>
                  <a:rPr lang="ja-JP" altLang="en-US" sz="1200" b="0" i="0" baseline="0">
                    <a:solidFill>
                      <a:schemeClr val="tx1"/>
                    </a:solidFill>
                    <a:effectLst/>
                    <a:latin typeface="Meiryo UI" panose="020B0604030504040204" pitchFamily="50" charset="-128"/>
                    <a:ea typeface="Meiryo UI" panose="020B0604030504040204" pitchFamily="50" charset="-128"/>
                  </a:rPr>
                  <a:t>主生成物</a:t>
                </a:r>
                <a:r>
                  <a:rPr lang="en-US" altLang="ja-JP" sz="1200" b="0" i="0" baseline="0">
                    <a:solidFill>
                      <a:schemeClr val="tx1"/>
                    </a:solidFill>
                    <a:effectLst/>
                    <a:latin typeface="Meiryo UI" panose="020B0604030504040204" pitchFamily="50" charset="-128"/>
                    <a:ea typeface="Meiryo UI" panose="020B0604030504040204" pitchFamily="50" charset="-128"/>
                  </a:rPr>
                  <a:t>)</a:t>
                </a:r>
                <a:endParaRPr lang="ja-JP" altLang="ja-JP" sz="1200">
                  <a:solidFill>
                    <a:schemeClr val="tx1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c:rich>
          </c:tx>
          <c:layout>
            <c:manualLayout>
              <c:xMode val="edge"/>
              <c:yMode val="edge"/>
              <c:x val="3.3851254869654082E-2"/>
              <c:y val="0.183272536502090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  <a:cs typeface="+mn-cs"/>
                </a:defRPr>
              </a:pPr>
              <a:endParaRPr lang="ja-JP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210049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79178578651526288"/>
          <c:y val="3.2500802390216493E-2"/>
          <c:w val="0.18682133270277676"/>
          <c:h val="0.342681294871207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200" baseline="0">
          <a:latin typeface="游ゴシック" panose="020B0400000000000000" pitchFamily="50" charset="-128"/>
          <a:ea typeface="游ゴシック" panose="020B04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97351606065383"/>
          <c:y val="3.8544009691096302E-2"/>
          <c:w val="0.63005742747418392"/>
          <c:h val="0.76192390061671744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廃プラスチック油化!$K$8</c:f>
              <c:strCache>
                <c:ptCount val="1"/>
                <c:pt idx="0">
                  <c:v>石油由来化学品製造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25400">
              <a:noFill/>
            </a:ln>
            <a:effectLst/>
          </c:spPr>
          <c:invertIfNegative val="0"/>
          <c:cat>
            <c:multiLvlStrRef>
              <c:f>廃プラスチック油化!$L$3:$T$4</c:f>
              <c:multiLvlStrCache>
                <c:ptCount val="9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3">
                    <c:v>現状適用</c:v>
                  </c:pt>
                  <c:pt idx="4">
                    <c:v>中間</c:v>
                  </c:pt>
                  <c:pt idx="5">
                    <c:v>低炭素</c:v>
                  </c:pt>
                  <c:pt idx="6">
                    <c:v>現状適用</c:v>
                  </c:pt>
                  <c:pt idx="7">
                    <c:v>中間</c:v>
                  </c:pt>
                  <c:pt idx="8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化学量論</c:v>
                  </c:pt>
                  <c:pt idx="6">
                    <c:v>既存技術</c:v>
                  </c:pt>
                  <c:pt idx="7">
                    <c:v>従来技術</c:v>
                  </c:pt>
                </c:lvl>
              </c:multiLvlStrCache>
            </c:multiLvlStrRef>
          </c:cat>
          <c:val>
            <c:numRef>
              <c:f>廃プラスチック油化!$L$8:$T$8</c:f>
              <c:numCache>
                <c:formatCode>0.00E+00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4A-47E4-AC5F-64468AE4F4F7}"/>
            </c:ext>
          </c:extLst>
        </c:ser>
        <c:ser>
          <c:idx val="3"/>
          <c:order val="1"/>
          <c:tx>
            <c:strRef>
              <c:f>廃プラスチック油化!$K$5</c:f>
              <c:strCache>
                <c:ptCount val="1"/>
                <c:pt idx="0">
                  <c:v>電力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廃プラスチック油化!$L$3:$T$4</c:f>
              <c:multiLvlStrCache>
                <c:ptCount val="9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3">
                    <c:v>現状適用</c:v>
                  </c:pt>
                  <c:pt idx="4">
                    <c:v>中間</c:v>
                  </c:pt>
                  <c:pt idx="5">
                    <c:v>低炭素</c:v>
                  </c:pt>
                  <c:pt idx="6">
                    <c:v>現状適用</c:v>
                  </c:pt>
                  <c:pt idx="7">
                    <c:v>中間</c:v>
                  </c:pt>
                  <c:pt idx="8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化学量論</c:v>
                  </c:pt>
                  <c:pt idx="6">
                    <c:v>既存技術</c:v>
                  </c:pt>
                  <c:pt idx="7">
                    <c:v>従来技術</c:v>
                  </c:pt>
                </c:lvl>
              </c:multiLvlStrCache>
            </c:multiLvlStrRef>
          </c:cat>
          <c:val>
            <c:numRef>
              <c:f>廃プラスチック油化!$L$5:$T$5</c:f>
              <c:numCache>
                <c:formatCode>0.00E+00</c:formatCode>
                <c:ptCount val="9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 formatCode="0.E+00">
                  <c:v>0</c:v>
                </c:pt>
                <c:pt idx="4" formatCode="0.E+00">
                  <c:v>0</c:v>
                </c:pt>
                <c:pt idx="5" formatCode="0.E+00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4A-47E4-AC5F-64468AE4F4F7}"/>
            </c:ext>
          </c:extLst>
        </c:ser>
        <c:ser>
          <c:idx val="4"/>
          <c:order val="2"/>
          <c:tx>
            <c:strRef>
              <c:f>廃プラスチック油化!$K$6</c:f>
              <c:strCache>
                <c:ptCount val="1"/>
                <c:pt idx="0">
                  <c:v>熱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廃プラスチック油化!$L$3:$T$4</c:f>
              <c:multiLvlStrCache>
                <c:ptCount val="9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3">
                    <c:v>現状適用</c:v>
                  </c:pt>
                  <c:pt idx="4">
                    <c:v>中間</c:v>
                  </c:pt>
                  <c:pt idx="5">
                    <c:v>低炭素</c:v>
                  </c:pt>
                  <c:pt idx="6">
                    <c:v>現状適用</c:v>
                  </c:pt>
                  <c:pt idx="7">
                    <c:v>中間</c:v>
                  </c:pt>
                  <c:pt idx="8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化学量論</c:v>
                  </c:pt>
                  <c:pt idx="6">
                    <c:v>既存技術</c:v>
                  </c:pt>
                  <c:pt idx="7">
                    <c:v>従来技術</c:v>
                  </c:pt>
                </c:lvl>
              </c:multiLvlStrCache>
            </c:multiLvlStrRef>
          </c:cat>
          <c:val>
            <c:numRef>
              <c:f>廃プラスチック油化!$L$6:$T$6</c:f>
              <c:numCache>
                <c:formatCode>0.00E+00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.E+00">
                  <c:v>0</c:v>
                </c:pt>
                <c:pt idx="4" formatCode="0.E+00">
                  <c:v>0</c:v>
                </c:pt>
                <c:pt idx="5" formatCode="0.E+00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4A-47E4-AC5F-64468AE4F4F7}"/>
            </c:ext>
          </c:extLst>
        </c:ser>
        <c:ser>
          <c:idx val="8"/>
          <c:order val="3"/>
          <c:tx>
            <c:strRef>
              <c:f>廃プラスチック油化!$K$9</c:f>
              <c:strCache>
                <c:ptCount val="1"/>
                <c:pt idx="0">
                  <c:v>副生物・廃プラ燃焼CO2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  <a:effectLst/>
          </c:spPr>
          <c:invertIfNegative val="0"/>
          <c:cat>
            <c:multiLvlStrRef>
              <c:f>廃プラスチック油化!$L$3:$T$4</c:f>
              <c:multiLvlStrCache>
                <c:ptCount val="9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3">
                    <c:v>現状適用</c:v>
                  </c:pt>
                  <c:pt idx="4">
                    <c:v>中間</c:v>
                  </c:pt>
                  <c:pt idx="5">
                    <c:v>低炭素</c:v>
                  </c:pt>
                  <c:pt idx="6">
                    <c:v>現状適用</c:v>
                  </c:pt>
                  <c:pt idx="7">
                    <c:v>中間</c:v>
                  </c:pt>
                  <c:pt idx="8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化学量論</c:v>
                  </c:pt>
                  <c:pt idx="6">
                    <c:v>既存技術</c:v>
                  </c:pt>
                  <c:pt idx="7">
                    <c:v>従来技術</c:v>
                  </c:pt>
                </c:lvl>
              </c:multiLvlStrCache>
            </c:multiLvlStrRef>
          </c:cat>
          <c:val>
            <c:numRef>
              <c:f>廃プラスチック油化!$L$9:$T$9</c:f>
              <c:numCache>
                <c:formatCode>0.00E+00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74A-47E4-AC5F-64468AE4F4F7}"/>
            </c:ext>
          </c:extLst>
        </c:ser>
        <c:ser>
          <c:idx val="7"/>
          <c:order val="4"/>
          <c:tx>
            <c:strRef>
              <c:f>廃プラスチック油化!$K$10</c:f>
              <c:strCache>
                <c:ptCount val="1"/>
                <c:pt idx="0">
                  <c:v>副生物・熱利用焼却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 w="25400">
              <a:noFill/>
            </a:ln>
            <a:effectLst/>
          </c:spPr>
          <c:invertIfNegative val="0"/>
          <c:cat>
            <c:multiLvlStrRef>
              <c:f>廃プラスチック油化!$L$3:$T$4</c:f>
              <c:multiLvlStrCache>
                <c:ptCount val="9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3">
                    <c:v>現状適用</c:v>
                  </c:pt>
                  <c:pt idx="4">
                    <c:v>中間</c:v>
                  </c:pt>
                  <c:pt idx="5">
                    <c:v>低炭素</c:v>
                  </c:pt>
                  <c:pt idx="6">
                    <c:v>現状適用</c:v>
                  </c:pt>
                  <c:pt idx="7">
                    <c:v>中間</c:v>
                  </c:pt>
                  <c:pt idx="8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化学量論</c:v>
                  </c:pt>
                  <c:pt idx="6">
                    <c:v>既存技術</c:v>
                  </c:pt>
                  <c:pt idx="7">
                    <c:v>従来技術</c:v>
                  </c:pt>
                </c:lvl>
              </c:multiLvlStrCache>
            </c:multiLvlStrRef>
          </c:cat>
          <c:val>
            <c:numRef>
              <c:f>廃プラスチック油化!$L$10:$T$10</c:f>
              <c:numCache>
                <c:formatCode>0.00E+00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74A-47E4-AC5F-64468AE4F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0049448"/>
        <c:axId val="1210050760"/>
        <c:extLst/>
      </c:barChart>
      <c:lineChart>
        <c:grouping val="standard"/>
        <c:varyColors val="0"/>
        <c:ser>
          <c:idx val="6"/>
          <c:order val="5"/>
          <c:tx>
            <c:strRef>
              <c:f>廃プラスチック油化!$K$11</c:f>
              <c:strCache>
                <c:ptCount val="1"/>
                <c:pt idx="0">
                  <c:v>LCCO2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12"/>
            <c:spPr>
              <a:solidFill>
                <a:schemeClr val="bg1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廃プラスチック油化!$L$3:$T$4</c:f>
              <c:multiLvlStrCache>
                <c:ptCount val="9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3">
                    <c:v>現状適用</c:v>
                  </c:pt>
                  <c:pt idx="4">
                    <c:v>中間</c:v>
                  </c:pt>
                  <c:pt idx="5">
                    <c:v>低炭素</c:v>
                  </c:pt>
                  <c:pt idx="6">
                    <c:v>現状適用</c:v>
                  </c:pt>
                  <c:pt idx="7">
                    <c:v>中間</c:v>
                  </c:pt>
                  <c:pt idx="8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化学量論</c:v>
                  </c:pt>
                  <c:pt idx="6">
                    <c:v>既存技術</c:v>
                  </c:pt>
                  <c:pt idx="7">
                    <c:v>従来技術</c:v>
                  </c:pt>
                </c:lvl>
              </c:multiLvlStrCache>
            </c:multiLvlStrRef>
          </c:cat>
          <c:val>
            <c:numRef>
              <c:f>廃プラスチック油化!$L$11:$T$11</c:f>
              <c:numCache>
                <c:formatCode>0.00E+00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4A-47E4-AC5F-64468AE4F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0049448"/>
        <c:axId val="1210050760"/>
      </c:lineChart>
      <c:catAx>
        <c:axId val="1210049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210050760"/>
        <c:crosses val="autoZero"/>
        <c:auto val="1"/>
        <c:lblAlgn val="ctr"/>
        <c:lblOffset val="100"/>
        <c:noMultiLvlLbl val="0"/>
      </c:catAx>
      <c:valAx>
        <c:axId val="1210050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r>
                  <a:rPr lang="en-US" altLang="ja-JP" sz="1200" b="0" i="0" baseline="0">
                    <a:solidFill>
                      <a:schemeClr val="tx1"/>
                    </a:solidFill>
                    <a:effectLst/>
                    <a:latin typeface="Meiryo UI" panose="020B0604030504040204" pitchFamily="50" charset="-128"/>
                    <a:ea typeface="Meiryo UI" panose="020B0604030504040204" pitchFamily="50" charset="-128"/>
                  </a:rPr>
                  <a:t>LCCO2(kg-CO2/kg-</a:t>
                </a:r>
                <a:r>
                  <a:rPr lang="ja-JP" altLang="en-US" sz="1200" b="0" i="0" baseline="0">
                    <a:solidFill>
                      <a:schemeClr val="tx1"/>
                    </a:solidFill>
                    <a:effectLst/>
                    <a:latin typeface="Meiryo UI" panose="020B0604030504040204" pitchFamily="50" charset="-128"/>
                    <a:ea typeface="Meiryo UI" panose="020B0604030504040204" pitchFamily="50" charset="-128"/>
                  </a:rPr>
                  <a:t>主生成物</a:t>
                </a:r>
                <a:r>
                  <a:rPr lang="en-US" altLang="ja-JP" sz="1200" b="0" i="0" baseline="0">
                    <a:solidFill>
                      <a:schemeClr val="tx1"/>
                    </a:solidFill>
                    <a:effectLst/>
                    <a:latin typeface="Meiryo UI" panose="020B0604030504040204" pitchFamily="50" charset="-128"/>
                    <a:ea typeface="Meiryo UI" panose="020B0604030504040204" pitchFamily="50" charset="-128"/>
                  </a:rPr>
                  <a:t>)</a:t>
                </a:r>
                <a:endParaRPr lang="ja-JP" altLang="ja-JP" sz="1200">
                  <a:solidFill>
                    <a:schemeClr val="tx1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  <a:cs typeface="+mn-cs"/>
                </a:defRPr>
              </a:pPr>
              <a:endParaRPr lang="ja-JP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210049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200" baseline="0">
          <a:latin typeface="游ゴシック" panose="020B0400000000000000" pitchFamily="50" charset="-128"/>
          <a:ea typeface="游ゴシック" panose="020B04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5421998997965"/>
          <c:y val="4.1129412106586785E-2"/>
          <c:w val="0.61941060606060605"/>
          <c:h val="0.788817032962375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参考_利用例①!$J$8</c:f>
              <c:strCache>
                <c:ptCount val="1"/>
                <c:pt idx="0">
                  <c:v>CO2利用分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参考_利用例①!$K$6:$Q$7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参考_利用例①!$K$8:$Q$8</c:f>
              <c:numCache>
                <c:formatCode>0.00E+00</c:formatCode>
                <c:ptCount val="7"/>
                <c:pt idx="0">
                  <c:v>-1.375</c:v>
                </c:pt>
                <c:pt idx="1">
                  <c:v>-1.375</c:v>
                </c:pt>
                <c:pt idx="2">
                  <c:v>-1.375</c:v>
                </c:pt>
                <c:pt idx="3">
                  <c:v>0</c:v>
                </c:pt>
                <c:pt idx="4">
                  <c:v>-1.375</c:v>
                </c:pt>
                <c:pt idx="5">
                  <c:v>-1.375</c:v>
                </c:pt>
                <c:pt idx="6">
                  <c:v>-1.375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24-4DB1-BB0F-0436B4C8AC8B}"/>
            </c:ext>
          </c:extLst>
        </c:ser>
        <c:ser>
          <c:idx val="1"/>
          <c:order val="1"/>
          <c:tx>
            <c:strRef>
              <c:f>参考_利用例①!$J$9</c:f>
              <c:strCache>
                <c:ptCount val="1"/>
                <c:pt idx="0">
                  <c:v>CO2回収エネルギー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参考_利用例①!$K$6:$Q$7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参考_利用例①!$K$9:$Q$9</c:f>
              <c:numCache>
                <c:formatCode>0.00E+00</c:formatCode>
                <c:ptCount val="7"/>
                <c:pt idx="0">
                  <c:v>0.33921599999999996</c:v>
                </c:pt>
                <c:pt idx="1">
                  <c:v>0.18358920000000001</c:v>
                </c:pt>
                <c:pt idx="2">
                  <c:v>1.6135679999999999E-2</c:v>
                </c:pt>
                <c:pt idx="3">
                  <c:v>0</c:v>
                </c:pt>
                <c:pt idx="4">
                  <c:v>0.20349999999999999</c:v>
                </c:pt>
                <c:pt idx="5">
                  <c:v>0.1101375</c:v>
                </c:pt>
                <c:pt idx="6">
                  <c:v>9.6800000000000011E-3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24-4DB1-BB0F-0436B4C8AC8B}"/>
            </c:ext>
          </c:extLst>
        </c:ser>
        <c:ser>
          <c:idx val="2"/>
          <c:order val="2"/>
          <c:tx>
            <c:strRef>
              <c:f>参考_利用例①!$J$10</c:f>
              <c:strCache>
                <c:ptCount val="1"/>
                <c:pt idx="0">
                  <c:v>水素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参考_利用例①!$K$6:$Q$7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参考_利用例①!$K$10:$Q$10</c:f>
              <c:numCache>
                <c:formatCode>0.00E+00</c:formatCode>
                <c:ptCount val="7"/>
                <c:pt idx="0">
                  <c:v>3.0736600000000003</c:v>
                </c:pt>
                <c:pt idx="1">
                  <c:v>2.3662799999999997</c:v>
                </c:pt>
                <c:pt idx="2">
                  <c:v>9.9533999999999997E-2</c:v>
                </c:pt>
                <c:pt idx="3">
                  <c:v>0</c:v>
                </c:pt>
                <c:pt idx="4">
                  <c:v>1.84616</c:v>
                </c:pt>
                <c:pt idx="5">
                  <c:v>1.4212799999999999</c:v>
                </c:pt>
                <c:pt idx="6">
                  <c:v>5.9784000000000004E-2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24-4DB1-BB0F-0436B4C8AC8B}"/>
            </c:ext>
          </c:extLst>
        </c:ser>
        <c:ser>
          <c:idx val="3"/>
          <c:order val="3"/>
          <c:tx>
            <c:strRef>
              <c:f>参考_利用例①!$J$11</c:f>
              <c:strCache>
                <c:ptCount val="1"/>
                <c:pt idx="0">
                  <c:v>電力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参考_利用例①!$K$6:$Q$7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参考_利用例①!$K$11:$Q$11</c:f>
              <c:numCache>
                <c:formatCode>0.00E+00</c:formatCode>
                <c:ptCount val="7"/>
                <c:pt idx="0">
                  <c:v>2.5300000000000003E-2</c:v>
                </c:pt>
                <c:pt idx="1">
                  <c:v>7.9000000000000008E-3</c:v>
                </c:pt>
                <c:pt idx="2">
                  <c:v>3.325E-4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24-4DB1-BB0F-0436B4C8AC8B}"/>
            </c:ext>
          </c:extLst>
        </c:ser>
        <c:ser>
          <c:idx val="4"/>
          <c:order val="4"/>
          <c:tx>
            <c:strRef>
              <c:f>参考_利用例①!$J$12</c:f>
              <c:strCache>
                <c:ptCount val="1"/>
                <c:pt idx="0">
                  <c:v>熱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multiLvlStrRef>
              <c:f>参考_利用例①!$K$6:$Q$7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参考_利用例①!$K$12:$Q$12</c:f>
              <c:numCache>
                <c:formatCode>0.00E+00</c:formatCode>
                <c:ptCount val="7"/>
                <c:pt idx="0">
                  <c:v>0.2142</c:v>
                </c:pt>
                <c:pt idx="1">
                  <c:v>0.2142</c:v>
                </c:pt>
                <c:pt idx="2">
                  <c:v>9.4079999999999997E-3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24-4DB1-BB0F-0436B4C8AC8B}"/>
            </c:ext>
          </c:extLst>
        </c:ser>
        <c:ser>
          <c:idx val="7"/>
          <c:order val="5"/>
          <c:tx>
            <c:strRef>
              <c:f>参考_利用例①!$J$13</c:f>
              <c:strCache>
                <c:ptCount val="1"/>
                <c:pt idx="0">
                  <c:v>一酸化炭素（CCU由来）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19050">
              <a:noFill/>
            </a:ln>
          </c:spPr>
          <c:invertIfNegative val="0"/>
          <c:cat>
            <c:multiLvlStrRef>
              <c:f>参考_利用例①!$K$6:$Q$7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参考_利用例①!$K$13:$Q$13</c:f>
              <c:numCache>
                <c:formatCode>0.00E+00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B24-4DB1-BB0F-0436B4C8AC8B}"/>
            </c:ext>
          </c:extLst>
        </c:ser>
        <c:ser>
          <c:idx val="5"/>
          <c:order val="6"/>
          <c:tx>
            <c:strRef>
              <c:f>参考_利用例①!$J$14</c:f>
              <c:strCache>
                <c:ptCount val="1"/>
                <c:pt idx="0">
                  <c:v>従来技術</c:v>
                </c:pt>
              </c:strCache>
            </c:strRef>
          </c:tx>
          <c:spPr>
            <a:solidFill>
              <a:srgbClr val="92D050"/>
            </a:solidFill>
            <a:ln w="25400" cap="rnd">
              <a:noFill/>
              <a:round/>
            </a:ln>
            <a:effectLst/>
          </c:spPr>
          <c:invertIfNegative val="0"/>
          <c:cat>
            <c:multiLvlStrRef>
              <c:f>参考_利用例①!$K$6:$Q$7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参考_利用例①!$K$14:$Q$14</c:f>
              <c:numCache>
                <c:formatCode>0.00E+00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0.83377382058141658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B24-4DB1-BB0F-0436B4C8A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0049448"/>
        <c:axId val="1210050760"/>
      </c:barChart>
      <c:scatterChart>
        <c:scatterStyle val="lineMarker"/>
        <c:varyColors val="0"/>
        <c:ser>
          <c:idx val="6"/>
          <c:order val="7"/>
          <c:tx>
            <c:strRef>
              <c:f>参考_利用例①!$J$15</c:f>
              <c:strCache>
                <c:ptCount val="1"/>
                <c:pt idx="0">
                  <c:v>LCCO2</c:v>
                </c:pt>
              </c:strCache>
            </c:strRef>
          </c:tx>
          <c:spPr>
            <a:ln w="19050">
              <a:noFill/>
            </a:ln>
          </c:spPr>
          <c:marker>
            <c:symbol val="diamond"/>
            <c:size val="12"/>
            <c:spPr>
              <a:solidFill>
                <a:schemeClr val="bg1"/>
              </a:solidFill>
              <a:ln>
                <a:solidFill>
                  <a:srgbClr val="FF0000"/>
                </a:solidFill>
              </a:ln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Meiryo UI" panose="020B0604030504040204" pitchFamily="50" charset="-128"/>
                    <a:ea typeface="Meiryo UI" panose="020B0604030504040204" pitchFamily="50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multiLvlStrRef>
              <c:f>参考_利用例①!$K$6:$Q$7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xVal>
          <c:yVal>
            <c:numRef>
              <c:f>参考_利用例①!$K$15:$Q$15</c:f>
              <c:numCache>
                <c:formatCode>0.00E+00</c:formatCode>
                <c:ptCount val="7"/>
                <c:pt idx="0">
                  <c:v>2.2773760000000003</c:v>
                </c:pt>
                <c:pt idx="1">
                  <c:v>1.3969691999999998</c:v>
                </c:pt>
                <c:pt idx="2">
                  <c:v>-1.2495898199999997</c:v>
                </c:pt>
                <c:pt idx="3">
                  <c:v>0.83377382058141658</c:v>
                </c:pt>
                <c:pt idx="4">
                  <c:v>0.67466000000000004</c:v>
                </c:pt>
                <c:pt idx="5">
                  <c:v>0.15641749999999988</c:v>
                </c:pt>
                <c:pt idx="6">
                  <c:v>-1.305536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AB24-4DB1-BB0F-0436B4C8AC8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10049448"/>
        <c:axId val="1210050760"/>
      </c:scatterChart>
      <c:catAx>
        <c:axId val="1210049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210050760"/>
        <c:crosses val="autoZero"/>
        <c:auto val="1"/>
        <c:lblAlgn val="ctr"/>
        <c:lblOffset val="100"/>
        <c:noMultiLvlLbl val="0"/>
      </c:catAx>
      <c:valAx>
        <c:axId val="1210050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r>
                  <a:rPr lang="en-US" altLang="ja-JP" sz="1200" b="0" i="0" baseline="0">
                    <a:solidFill>
                      <a:schemeClr val="tx1"/>
                    </a:solidFill>
                    <a:effectLst/>
                    <a:latin typeface="Meiryo UI" panose="020B0604030504040204" pitchFamily="50" charset="-128"/>
                    <a:ea typeface="Meiryo UI" panose="020B0604030504040204" pitchFamily="50" charset="-128"/>
                  </a:rPr>
                  <a:t>LCCO2(kg-CO2/kg-</a:t>
                </a:r>
                <a:r>
                  <a:rPr lang="ja-JP" altLang="en-US" sz="1200" b="0" i="0" u="none" strike="noStrike" kern="1200" baseline="0">
                    <a:solidFill>
                      <a:schemeClr val="tx1"/>
                    </a:solidFill>
                    <a:effectLst/>
                    <a:latin typeface="Meiryo UI" panose="020B0604030504040204" pitchFamily="50" charset="-128"/>
                    <a:ea typeface="Meiryo UI" panose="020B0604030504040204" pitchFamily="50" charset="-128"/>
                  </a:rPr>
                  <a:t>主生成物</a:t>
                </a:r>
                <a:r>
                  <a:rPr lang="en-US" altLang="ja-JP" sz="1200" b="0" i="0" baseline="0">
                    <a:solidFill>
                      <a:schemeClr val="tx1"/>
                    </a:solidFill>
                    <a:effectLst/>
                    <a:latin typeface="Meiryo UI" panose="020B0604030504040204" pitchFamily="50" charset="-128"/>
                    <a:ea typeface="Meiryo UI" panose="020B0604030504040204" pitchFamily="50" charset="-128"/>
                  </a:rPr>
                  <a:t>)</a:t>
                </a:r>
                <a:endParaRPr lang="ja-JP" altLang="ja-JP" sz="1200">
                  <a:solidFill>
                    <a:schemeClr val="tx1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2100494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226540404040399"/>
          <c:y val="0.24133093653859913"/>
          <c:w val="0.23773464116296561"/>
          <c:h val="0.531935999999999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txPr>
    <a:bodyPr/>
    <a:lstStyle/>
    <a:p>
      <a:pPr>
        <a:defRPr sz="1200" baseline="0">
          <a:latin typeface="游ゴシック" panose="020B0400000000000000" pitchFamily="50" charset="-128"/>
          <a:ea typeface="游ゴシック" panose="020B04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5421998997965"/>
          <c:y val="4.1129412106586785E-2"/>
          <c:w val="0.61941060606060605"/>
          <c:h val="0.788817032962375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参考_利用例②!$J$8</c:f>
              <c:strCache>
                <c:ptCount val="1"/>
                <c:pt idx="0">
                  <c:v>CO2利用分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参考_利用例②!$K$6:$Q$7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参考_利用例②!$K$8:$Q$8</c:f>
              <c:numCache>
                <c:formatCode>0.00E+00</c:formatCode>
                <c:ptCount val="7"/>
                <c:pt idx="0">
                  <c:v>-1.375</c:v>
                </c:pt>
                <c:pt idx="1">
                  <c:v>-1.375</c:v>
                </c:pt>
                <c:pt idx="2">
                  <c:v>-1.375</c:v>
                </c:pt>
                <c:pt idx="3">
                  <c:v>0</c:v>
                </c:pt>
                <c:pt idx="4">
                  <c:v>-1.375</c:v>
                </c:pt>
                <c:pt idx="5">
                  <c:v>-1.375</c:v>
                </c:pt>
                <c:pt idx="6">
                  <c:v>-1.375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AD-4787-A666-5685A2B6B042}"/>
            </c:ext>
          </c:extLst>
        </c:ser>
        <c:ser>
          <c:idx val="1"/>
          <c:order val="1"/>
          <c:tx>
            <c:strRef>
              <c:f>参考_利用例②!$J$9</c:f>
              <c:strCache>
                <c:ptCount val="1"/>
                <c:pt idx="0">
                  <c:v>CO2回収エネルギー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参考_利用例②!$K$6:$Q$7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参考_利用例②!$K$9:$Q$9</c:f>
              <c:numCache>
                <c:formatCode>0.00E+00</c:formatCode>
                <c:ptCount val="7"/>
                <c:pt idx="0">
                  <c:v>0.22614399999999998</c:v>
                </c:pt>
                <c:pt idx="1">
                  <c:v>0.12239280000000001</c:v>
                </c:pt>
                <c:pt idx="2">
                  <c:v>1.075712E-2</c:v>
                </c:pt>
                <c:pt idx="3">
                  <c:v>0</c:v>
                </c:pt>
                <c:pt idx="4">
                  <c:v>0.20349999999999999</c:v>
                </c:pt>
                <c:pt idx="5">
                  <c:v>0.1101375</c:v>
                </c:pt>
                <c:pt idx="6">
                  <c:v>9.6800000000000011E-3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AD-4787-A666-5685A2B6B042}"/>
            </c:ext>
          </c:extLst>
        </c:ser>
        <c:ser>
          <c:idx val="2"/>
          <c:order val="2"/>
          <c:tx>
            <c:strRef>
              <c:f>参考_利用例②!$J$10</c:f>
              <c:strCache>
                <c:ptCount val="1"/>
                <c:pt idx="0">
                  <c:v>水素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参考_利用例②!$K$6:$Q$7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参考_利用例②!$K$10:$Q$10</c:f>
              <c:numCache>
                <c:formatCode>0.00E+00</c:formatCode>
                <c:ptCount val="7"/>
                <c:pt idx="0">
                  <c:v>2.0425599999999999</c:v>
                </c:pt>
                <c:pt idx="1">
                  <c:v>1.5724799999999999</c:v>
                </c:pt>
                <c:pt idx="2">
                  <c:v>6.6143999999999994E-2</c:v>
                </c:pt>
                <c:pt idx="3">
                  <c:v>0</c:v>
                </c:pt>
                <c:pt idx="4">
                  <c:v>1.84616</c:v>
                </c:pt>
                <c:pt idx="5">
                  <c:v>1.4212799999999999</c:v>
                </c:pt>
                <c:pt idx="6">
                  <c:v>5.9784000000000004E-2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AD-4787-A666-5685A2B6B042}"/>
            </c:ext>
          </c:extLst>
        </c:ser>
        <c:ser>
          <c:idx val="3"/>
          <c:order val="3"/>
          <c:tx>
            <c:strRef>
              <c:f>参考_利用例②!$J$11</c:f>
              <c:strCache>
                <c:ptCount val="1"/>
                <c:pt idx="0">
                  <c:v>電力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参考_利用例②!$K$6:$Q$7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参考_利用例②!$K$11:$Q$11</c:f>
              <c:numCache>
                <c:formatCode>0.00E+00</c:formatCode>
                <c:ptCount val="7"/>
                <c:pt idx="0">
                  <c:v>2.5300000000000003E-2</c:v>
                </c:pt>
                <c:pt idx="1">
                  <c:v>7.9000000000000008E-3</c:v>
                </c:pt>
                <c:pt idx="2">
                  <c:v>3.325E-4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AD-4787-A666-5685A2B6B042}"/>
            </c:ext>
          </c:extLst>
        </c:ser>
        <c:ser>
          <c:idx val="4"/>
          <c:order val="4"/>
          <c:tx>
            <c:strRef>
              <c:f>参考_利用例②!$J$12</c:f>
              <c:strCache>
                <c:ptCount val="1"/>
                <c:pt idx="0">
                  <c:v>熱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multiLvlStrRef>
              <c:f>参考_利用例②!$K$6:$Q$7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参考_利用例②!$K$12:$Q$12</c:f>
              <c:numCache>
                <c:formatCode>0.00E+00</c:formatCode>
                <c:ptCount val="7"/>
                <c:pt idx="0">
                  <c:v>0.2142</c:v>
                </c:pt>
                <c:pt idx="1">
                  <c:v>0.2142</c:v>
                </c:pt>
                <c:pt idx="2">
                  <c:v>9.4079999999999997E-3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AD-4787-A666-5685A2B6B042}"/>
            </c:ext>
          </c:extLst>
        </c:ser>
        <c:ser>
          <c:idx val="7"/>
          <c:order val="5"/>
          <c:tx>
            <c:strRef>
              <c:f>参考_利用例②!$J$13</c:f>
              <c:strCache>
                <c:ptCount val="1"/>
                <c:pt idx="0">
                  <c:v>一酸化炭素（CCU由来）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19050">
              <a:noFill/>
            </a:ln>
          </c:spPr>
          <c:invertIfNegative val="0"/>
          <c:cat>
            <c:multiLvlStrRef>
              <c:f>参考_利用例②!$K$6:$Q$7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参考_利用例②!$K$13:$Q$13</c:f>
              <c:numCache>
                <c:formatCode>0.00E+00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FAD-4787-A666-5685A2B6B042}"/>
            </c:ext>
          </c:extLst>
        </c:ser>
        <c:ser>
          <c:idx val="5"/>
          <c:order val="6"/>
          <c:tx>
            <c:strRef>
              <c:f>参考_利用例②!$J$14</c:f>
              <c:strCache>
                <c:ptCount val="1"/>
                <c:pt idx="0">
                  <c:v>従来技術</c:v>
                </c:pt>
              </c:strCache>
            </c:strRef>
          </c:tx>
          <c:spPr>
            <a:solidFill>
              <a:srgbClr val="92D050"/>
            </a:solidFill>
            <a:ln w="25400" cap="rnd">
              <a:noFill/>
              <a:round/>
            </a:ln>
            <a:effectLst/>
          </c:spPr>
          <c:invertIfNegative val="0"/>
          <c:cat>
            <c:multiLvlStrRef>
              <c:f>参考_利用例②!$K$6:$Q$7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参考_利用例②!$K$14:$Q$14</c:f>
              <c:numCache>
                <c:formatCode>0.00E+00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0.83377382058141658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FAD-4787-A666-5685A2B6B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0049448"/>
        <c:axId val="1210050760"/>
      </c:barChart>
      <c:scatterChart>
        <c:scatterStyle val="lineMarker"/>
        <c:varyColors val="0"/>
        <c:ser>
          <c:idx val="6"/>
          <c:order val="7"/>
          <c:tx>
            <c:strRef>
              <c:f>参考_利用例②!$J$15</c:f>
              <c:strCache>
                <c:ptCount val="1"/>
                <c:pt idx="0">
                  <c:v>LCCO2</c:v>
                </c:pt>
              </c:strCache>
            </c:strRef>
          </c:tx>
          <c:spPr>
            <a:ln w="19050">
              <a:noFill/>
            </a:ln>
          </c:spPr>
          <c:marker>
            <c:symbol val="diamond"/>
            <c:size val="12"/>
            <c:spPr>
              <a:solidFill>
                <a:schemeClr val="bg1"/>
              </a:solidFill>
              <a:ln>
                <a:solidFill>
                  <a:srgbClr val="FF0000"/>
                </a:solidFill>
              </a:ln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Meiryo UI" panose="020B0604030504040204" pitchFamily="50" charset="-128"/>
                    <a:ea typeface="Meiryo UI" panose="020B0604030504040204" pitchFamily="50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multiLvlStrRef>
              <c:f>参考_利用例②!$K$6:$Q$7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xVal>
          <c:yVal>
            <c:numRef>
              <c:f>参考_利用例②!$K$15:$Q$15</c:f>
              <c:numCache>
                <c:formatCode>0.00E+00</c:formatCode>
                <c:ptCount val="7"/>
                <c:pt idx="0">
                  <c:v>1.1332039999999999</c:v>
                </c:pt>
                <c:pt idx="1">
                  <c:v>0.54197279999999992</c:v>
                </c:pt>
                <c:pt idx="2">
                  <c:v>-1.2883583799999998</c:v>
                </c:pt>
                <c:pt idx="3">
                  <c:v>0.83377382058141658</c:v>
                </c:pt>
                <c:pt idx="4">
                  <c:v>0.67466000000000004</c:v>
                </c:pt>
                <c:pt idx="5">
                  <c:v>0.15641749999999988</c:v>
                </c:pt>
                <c:pt idx="6">
                  <c:v>-1.305536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9FAD-4787-A666-5685A2B6B04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10049448"/>
        <c:axId val="1210050760"/>
      </c:scatterChart>
      <c:catAx>
        <c:axId val="1210049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210050760"/>
        <c:crosses val="autoZero"/>
        <c:auto val="1"/>
        <c:lblAlgn val="ctr"/>
        <c:lblOffset val="100"/>
        <c:noMultiLvlLbl val="0"/>
      </c:catAx>
      <c:valAx>
        <c:axId val="1210050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r>
                  <a:rPr lang="en-US" altLang="ja-JP" sz="1200" b="0" i="0" baseline="0">
                    <a:solidFill>
                      <a:schemeClr val="tx1"/>
                    </a:solidFill>
                    <a:effectLst/>
                    <a:latin typeface="Meiryo UI" panose="020B0604030504040204" pitchFamily="50" charset="-128"/>
                    <a:ea typeface="Meiryo UI" panose="020B0604030504040204" pitchFamily="50" charset="-128"/>
                  </a:rPr>
                  <a:t>LCCO2(kg-CO2/kg-</a:t>
                </a:r>
                <a:r>
                  <a:rPr lang="ja-JP" altLang="en-US" sz="1200" b="0" i="0" u="none" strike="noStrike" kern="1200" baseline="0">
                    <a:solidFill>
                      <a:schemeClr val="tx1"/>
                    </a:solidFill>
                    <a:effectLst/>
                    <a:latin typeface="Meiryo UI" panose="020B0604030504040204" pitchFamily="50" charset="-128"/>
                    <a:ea typeface="Meiryo UI" panose="020B0604030504040204" pitchFamily="50" charset="-128"/>
                  </a:rPr>
                  <a:t>主生成物</a:t>
                </a:r>
                <a:r>
                  <a:rPr lang="en-US" altLang="ja-JP" sz="1200" b="0" i="0" baseline="0">
                    <a:solidFill>
                      <a:schemeClr val="tx1"/>
                    </a:solidFill>
                    <a:effectLst/>
                    <a:latin typeface="Meiryo UI" panose="020B0604030504040204" pitchFamily="50" charset="-128"/>
                    <a:ea typeface="Meiryo UI" panose="020B0604030504040204" pitchFamily="50" charset="-128"/>
                  </a:rPr>
                  <a:t>)</a:t>
                </a:r>
                <a:endParaRPr lang="ja-JP" altLang="ja-JP" sz="1200">
                  <a:solidFill>
                    <a:schemeClr val="tx1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2100494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226540404040399"/>
          <c:y val="0.24133093653859913"/>
          <c:w val="0.23773464116296561"/>
          <c:h val="0.531935999999999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txPr>
    <a:bodyPr/>
    <a:lstStyle/>
    <a:p>
      <a:pPr>
        <a:defRPr sz="1200" baseline="0">
          <a:latin typeface="游ゴシック" panose="020B0400000000000000" pitchFamily="50" charset="-128"/>
          <a:ea typeface="游ゴシック" panose="020B04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5421998997965"/>
          <c:y val="4.1129412106586785E-2"/>
          <c:w val="0.65789545012165151"/>
          <c:h val="0.78881703296237593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CO2分離回収!$J$5</c:f>
              <c:strCache>
                <c:ptCount val="1"/>
                <c:pt idx="0">
                  <c:v>電力</c:v>
                </c:pt>
              </c:strCache>
            </c:strRef>
          </c:tx>
          <c:invertIfNegative val="0"/>
          <c:dLbls>
            <c:delete val="1"/>
          </c:dLbls>
          <c:cat>
            <c:multiLvlStrRef>
              <c:f>CO2分離回収!$K$3:$Q$4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CO2分離回収!$K$5:$Q$5</c:f>
              <c:numCache>
                <c:formatCode>0.00E+00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21-4D77-B858-FEF446A0AD89}"/>
            </c:ext>
          </c:extLst>
        </c:ser>
        <c:ser>
          <c:idx val="4"/>
          <c:order val="1"/>
          <c:tx>
            <c:strRef>
              <c:f>CO2分離回収!$J$6</c:f>
              <c:strCache>
                <c:ptCount val="1"/>
                <c:pt idx="0">
                  <c:v>熱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multiLvlStrRef>
              <c:f>CO2分離回収!$K$3:$Q$4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CO2分離回収!$K$6:$Q$6</c:f>
              <c:numCache>
                <c:formatCode>0.00E+00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621-4D77-B858-FEF446A0AD89}"/>
            </c:ext>
          </c:extLst>
        </c:ser>
        <c:ser>
          <c:idx val="5"/>
          <c:order val="2"/>
          <c:tx>
            <c:strRef>
              <c:f>CO2分離回収!$J$7</c:f>
              <c:strCache>
                <c:ptCount val="1"/>
                <c:pt idx="0">
                  <c:v>従来技術</c:v>
                </c:pt>
              </c:strCache>
            </c:strRef>
          </c:tx>
          <c:spPr>
            <a:solidFill>
              <a:srgbClr val="92D050"/>
            </a:solidFill>
            <a:ln w="25400" cap="rnd">
              <a:noFill/>
              <a:round/>
            </a:ln>
            <a:effectLst/>
          </c:spPr>
          <c:invertIfNegative val="0"/>
          <c:dLbls>
            <c:delete val="1"/>
          </c:dLbls>
          <c:cat>
            <c:multiLvlStrRef>
              <c:f>CO2分離回収!$K$3:$Q$4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CO2分離回収!$K$7:$Q$7</c:f>
              <c:numCache>
                <c:formatCode>0.00E+00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0.14799999999999999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621-4D77-B858-FEF446A0AD8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210049448"/>
        <c:axId val="1210050760"/>
      </c:barChart>
      <c:scatterChart>
        <c:scatterStyle val="lineMarker"/>
        <c:varyColors val="0"/>
        <c:ser>
          <c:idx val="6"/>
          <c:order val="3"/>
          <c:tx>
            <c:strRef>
              <c:f>CO2分離回収!$J$8</c:f>
              <c:strCache>
                <c:ptCount val="1"/>
                <c:pt idx="0">
                  <c:v>LCCO2</c:v>
                </c:pt>
              </c:strCache>
            </c:strRef>
          </c:tx>
          <c:spPr>
            <a:ln w="19050">
              <a:noFill/>
            </a:ln>
          </c:spPr>
          <c:marker>
            <c:symbol val="diamond"/>
            <c:size val="12"/>
            <c:spPr>
              <a:solidFill>
                <a:schemeClr val="bg1"/>
              </a:solidFill>
              <a:ln>
                <a:solidFill>
                  <a:srgbClr val="FF0000"/>
                </a:solidFill>
              </a:ln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Meiryo UI" panose="020B0604030504040204" pitchFamily="50" charset="-128"/>
                    <a:ea typeface="Meiryo UI" panose="020B0604030504040204" pitchFamily="50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multiLvlStrRef>
              <c:f>CO2分離回収!$K$3:$Q$4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xVal>
          <c:yVal>
            <c:numRef>
              <c:f>CO2分離回収!$K$8:$Q$8</c:f>
              <c:numCache>
                <c:formatCode>0.00E+00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0.14799999999999999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621-4D77-B858-FEF446A0AD8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10049448"/>
        <c:axId val="1210050760"/>
      </c:scatterChart>
      <c:catAx>
        <c:axId val="1210049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210050760"/>
        <c:crosses val="autoZero"/>
        <c:auto val="1"/>
        <c:lblAlgn val="ctr"/>
        <c:lblOffset val="100"/>
        <c:noMultiLvlLbl val="0"/>
      </c:catAx>
      <c:valAx>
        <c:axId val="1210050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游ゴシック" panose="020B0400000000000000" pitchFamily="50" charset="-128"/>
                    <a:ea typeface="游ゴシック" panose="020B0400000000000000" pitchFamily="50" charset="-128"/>
                    <a:cs typeface="+mn-cs"/>
                  </a:defRPr>
                </a:pPr>
                <a:r>
                  <a:rPr lang="en-US" altLang="ja-JP" sz="1200" b="0" i="0" baseline="0">
                    <a:solidFill>
                      <a:schemeClr val="tx1"/>
                    </a:solidFill>
                    <a:effectLst/>
                    <a:latin typeface="Meiryo UI" panose="020B0604030504040204" pitchFamily="50" charset="-128"/>
                    <a:ea typeface="Meiryo UI" panose="020B0604030504040204" pitchFamily="50" charset="-128"/>
                  </a:rPr>
                  <a:t>LCCO2(kg-CO2/kg-</a:t>
                </a:r>
                <a:r>
                  <a:rPr lang="ja-JP" altLang="en-US" sz="1200" b="0" i="0" u="none" strike="noStrike" kern="1200" baseline="0">
                    <a:solidFill>
                      <a:schemeClr val="tx1"/>
                    </a:solidFill>
                    <a:effectLst/>
                    <a:latin typeface="Meiryo UI" panose="020B0604030504040204" pitchFamily="50" charset="-128"/>
                    <a:ea typeface="Meiryo UI" panose="020B0604030504040204" pitchFamily="50" charset="-128"/>
                  </a:rPr>
                  <a:t>主生成物</a:t>
                </a:r>
                <a:r>
                  <a:rPr lang="en-US" altLang="ja-JP" sz="1200" b="0" i="0" baseline="0">
                    <a:solidFill>
                      <a:schemeClr val="tx1"/>
                    </a:solidFill>
                    <a:effectLst/>
                    <a:latin typeface="Meiryo UI" panose="020B0604030504040204" pitchFamily="50" charset="-128"/>
                    <a:ea typeface="Meiryo UI" panose="020B0604030504040204" pitchFamily="50" charset="-128"/>
                  </a:rPr>
                  <a:t>)</a:t>
                </a:r>
                <a:endParaRPr lang="ja-JP" altLang="ja-JP" sz="1200">
                  <a:solidFill>
                    <a:schemeClr val="tx1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2100494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9273256098157108"/>
          <c:y val="0.24133093653859913"/>
          <c:w val="0.1949337594091099"/>
          <c:h val="0.281448373096646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txPr>
    <a:bodyPr/>
    <a:lstStyle/>
    <a:p>
      <a:pPr>
        <a:defRPr sz="1200" baseline="0">
          <a:latin typeface="游ゴシック" panose="020B0400000000000000" pitchFamily="50" charset="-128"/>
          <a:ea typeface="游ゴシック" panose="020B04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5421998997965"/>
          <c:y val="4.1129412106586785E-2"/>
          <c:w val="0.61941060606060605"/>
          <c:h val="0.788817032962375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参考_利用例③!$J$8</c:f>
              <c:strCache>
                <c:ptCount val="1"/>
                <c:pt idx="0">
                  <c:v>CO2利用分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参考_利用例③!$K$6:$Q$7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参考_利用例③!$K$8:$Q$8</c:f>
              <c:numCache>
                <c:formatCode>0.00E+00</c:formatCode>
                <c:ptCount val="7"/>
                <c:pt idx="0">
                  <c:v>-1.375</c:v>
                </c:pt>
                <c:pt idx="1">
                  <c:v>-1.375</c:v>
                </c:pt>
                <c:pt idx="2">
                  <c:v>-1.375</c:v>
                </c:pt>
                <c:pt idx="3">
                  <c:v>0</c:v>
                </c:pt>
                <c:pt idx="4">
                  <c:v>-1.375</c:v>
                </c:pt>
                <c:pt idx="5">
                  <c:v>-1.375</c:v>
                </c:pt>
                <c:pt idx="6">
                  <c:v>-1.375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1B-4807-BF65-428A2F36F6CA}"/>
            </c:ext>
          </c:extLst>
        </c:ser>
        <c:ser>
          <c:idx val="1"/>
          <c:order val="1"/>
          <c:tx>
            <c:strRef>
              <c:f>参考_利用例③!$J$9</c:f>
              <c:strCache>
                <c:ptCount val="1"/>
                <c:pt idx="0">
                  <c:v>CO2回収エネルギー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参考_利用例③!$K$6:$Q$7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参考_利用例③!$K$9:$Q$9</c:f>
              <c:numCache>
                <c:formatCode>0.00E+00</c:formatCode>
                <c:ptCount val="7"/>
                <c:pt idx="0">
                  <c:v>0.678284</c:v>
                </c:pt>
                <c:pt idx="1">
                  <c:v>0.36709830000000004</c:v>
                </c:pt>
                <c:pt idx="2">
                  <c:v>3.2264319999999999E-2</c:v>
                </c:pt>
                <c:pt idx="3">
                  <c:v>0</c:v>
                </c:pt>
                <c:pt idx="4">
                  <c:v>0.20349999999999999</c:v>
                </c:pt>
                <c:pt idx="5">
                  <c:v>0.1101375</c:v>
                </c:pt>
                <c:pt idx="6">
                  <c:v>9.6800000000000011E-3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1B-4807-BF65-428A2F36F6CA}"/>
            </c:ext>
          </c:extLst>
        </c:ser>
        <c:ser>
          <c:idx val="2"/>
          <c:order val="2"/>
          <c:tx>
            <c:strRef>
              <c:f>参考_利用例③!$J$10</c:f>
              <c:strCache>
                <c:ptCount val="1"/>
                <c:pt idx="0">
                  <c:v>水素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参考_利用例③!$K$6:$Q$7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参考_利用例③!$K$10:$Q$10</c:f>
              <c:numCache>
                <c:formatCode>0.00E+00</c:formatCode>
                <c:ptCount val="7"/>
                <c:pt idx="0">
                  <c:v>6.1375000000000002</c:v>
                </c:pt>
                <c:pt idx="1">
                  <c:v>4.7249999999999996</c:v>
                </c:pt>
                <c:pt idx="2">
                  <c:v>0.19875000000000001</c:v>
                </c:pt>
                <c:pt idx="3">
                  <c:v>0</c:v>
                </c:pt>
                <c:pt idx="4">
                  <c:v>1.84616</c:v>
                </c:pt>
                <c:pt idx="5">
                  <c:v>1.4212799999999999</c:v>
                </c:pt>
                <c:pt idx="6">
                  <c:v>5.9784000000000004E-2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1B-4807-BF65-428A2F36F6CA}"/>
            </c:ext>
          </c:extLst>
        </c:ser>
        <c:ser>
          <c:idx val="3"/>
          <c:order val="3"/>
          <c:tx>
            <c:strRef>
              <c:f>参考_利用例③!$J$11</c:f>
              <c:strCache>
                <c:ptCount val="1"/>
                <c:pt idx="0">
                  <c:v>電力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参考_利用例③!$K$6:$Q$7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参考_利用例③!$K$11:$Q$11</c:f>
              <c:numCache>
                <c:formatCode>0.00E+00</c:formatCode>
                <c:ptCount val="7"/>
                <c:pt idx="0">
                  <c:v>2.5300000000000003E-2</c:v>
                </c:pt>
                <c:pt idx="1">
                  <c:v>7.9000000000000008E-3</c:v>
                </c:pt>
                <c:pt idx="2">
                  <c:v>3.325E-4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F1B-4807-BF65-428A2F36F6CA}"/>
            </c:ext>
          </c:extLst>
        </c:ser>
        <c:ser>
          <c:idx val="4"/>
          <c:order val="4"/>
          <c:tx>
            <c:strRef>
              <c:f>参考_利用例③!$J$12</c:f>
              <c:strCache>
                <c:ptCount val="1"/>
                <c:pt idx="0">
                  <c:v>熱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multiLvlStrRef>
              <c:f>参考_利用例③!$K$6:$Q$7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参考_利用例③!$K$12:$Q$12</c:f>
              <c:numCache>
                <c:formatCode>0.00E+00</c:formatCode>
                <c:ptCount val="7"/>
                <c:pt idx="0">
                  <c:v>0.2142</c:v>
                </c:pt>
                <c:pt idx="1">
                  <c:v>0.2142</c:v>
                </c:pt>
                <c:pt idx="2">
                  <c:v>9.4079999999999997E-3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F1B-4807-BF65-428A2F36F6CA}"/>
            </c:ext>
          </c:extLst>
        </c:ser>
        <c:ser>
          <c:idx val="7"/>
          <c:order val="5"/>
          <c:tx>
            <c:strRef>
              <c:f>参考_利用例③!$J$13</c:f>
              <c:strCache>
                <c:ptCount val="1"/>
                <c:pt idx="0">
                  <c:v>一酸化炭素（CCU由来）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19050">
              <a:noFill/>
            </a:ln>
          </c:spPr>
          <c:invertIfNegative val="0"/>
          <c:cat>
            <c:multiLvlStrRef>
              <c:f>参考_利用例③!$K$6:$Q$7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参考_利用例③!$K$13:$Q$13</c:f>
              <c:numCache>
                <c:formatCode>0.00E+00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F1B-4807-BF65-428A2F36F6CA}"/>
            </c:ext>
          </c:extLst>
        </c:ser>
        <c:ser>
          <c:idx val="5"/>
          <c:order val="6"/>
          <c:tx>
            <c:strRef>
              <c:f>参考_利用例③!$J$14</c:f>
              <c:strCache>
                <c:ptCount val="1"/>
                <c:pt idx="0">
                  <c:v>従来技術</c:v>
                </c:pt>
              </c:strCache>
            </c:strRef>
          </c:tx>
          <c:spPr>
            <a:solidFill>
              <a:srgbClr val="92D050"/>
            </a:solidFill>
            <a:ln w="25400" cap="rnd">
              <a:noFill/>
              <a:round/>
            </a:ln>
            <a:effectLst/>
          </c:spPr>
          <c:invertIfNegative val="0"/>
          <c:cat>
            <c:multiLvlStrRef>
              <c:f>参考_利用例③!$K$6:$Q$7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参考_利用例③!$K$14:$Q$14</c:f>
              <c:numCache>
                <c:formatCode>0.00E+00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0.83377382058141658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F1B-4807-BF65-428A2F36F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0049448"/>
        <c:axId val="1210050760"/>
      </c:barChart>
      <c:scatterChart>
        <c:scatterStyle val="lineMarker"/>
        <c:varyColors val="0"/>
        <c:ser>
          <c:idx val="6"/>
          <c:order val="7"/>
          <c:tx>
            <c:strRef>
              <c:f>参考_利用例③!$J$15</c:f>
              <c:strCache>
                <c:ptCount val="1"/>
                <c:pt idx="0">
                  <c:v>LCCO2</c:v>
                </c:pt>
              </c:strCache>
            </c:strRef>
          </c:tx>
          <c:spPr>
            <a:ln w="19050">
              <a:noFill/>
            </a:ln>
          </c:spPr>
          <c:marker>
            <c:symbol val="diamond"/>
            <c:size val="12"/>
            <c:spPr>
              <a:solidFill>
                <a:schemeClr val="bg1"/>
              </a:solidFill>
              <a:ln>
                <a:solidFill>
                  <a:srgbClr val="FF0000"/>
                </a:solidFill>
              </a:ln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Meiryo UI" panose="020B0604030504040204" pitchFamily="50" charset="-128"/>
                    <a:ea typeface="Meiryo UI" panose="020B0604030504040204" pitchFamily="50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multiLvlStrRef>
              <c:f>参考_利用例③!$K$6:$Q$7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xVal>
          <c:yVal>
            <c:numRef>
              <c:f>参考_利用例③!$K$15:$Q$15</c:f>
              <c:numCache>
                <c:formatCode>0.00E+00</c:formatCode>
                <c:ptCount val="7"/>
                <c:pt idx="0">
                  <c:v>5.6802839999999994</c:v>
                </c:pt>
                <c:pt idx="1">
                  <c:v>3.9391982999999997</c:v>
                </c:pt>
                <c:pt idx="2">
                  <c:v>-1.13424518</c:v>
                </c:pt>
                <c:pt idx="3">
                  <c:v>0.83377382058141658</c:v>
                </c:pt>
                <c:pt idx="4">
                  <c:v>0.67466000000000004</c:v>
                </c:pt>
                <c:pt idx="5">
                  <c:v>0.15641749999999988</c:v>
                </c:pt>
                <c:pt idx="6">
                  <c:v>-1.305536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4F1B-4807-BF65-428A2F36F6C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10049448"/>
        <c:axId val="1210050760"/>
      </c:scatterChart>
      <c:catAx>
        <c:axId val="1210049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210050760"/>
        <c:crosses val="autoZero"/>
        <c:auto val="1"/>
        <c:lblAlgn val="ctr"/>
        <c:lblOffset val="100"/>
        <c:noMultiLvlLbl val="0"/>
      </c:catAx>
      <c:valAx>
        <c:axId val="1210050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r>
                  <a:rPr lang="en-US" altLang="ja-JP" sz="1200" b="0" i="0" baseline="0">
                    <a:solidFill>
                      <a:schemeClr val="tx1"/>
                    </a:solidFill>
                    <a:effectLst/>
                    <a:latin typeface="Meiryo UI" panose="020B0604030504040204" pitchFamily="50" charset="-128"/>
                    <a:ea typeface="Meiryo UI" panose="020B0604030504040204" pitchFamily="50" charset="-128"/>
                  </a:rPr>
                  <a:t>LCCO2(kg-CO2/kg-</a:t>
                </a:r>
                <a:r>
                  <a:rPr lang="ja-JP" altLang="en-US" sz="1200" b="0" i="0" u="none" strike="noStrike" kern="1200" baseline="0">
                    <a:solidFill>
                      <a:schemeClr val="tx1"/>
                    </a:solidFill>
                    <a:effectLst/>
                    <a:latin typeface="Meiryo UI" panose="020B0604030504040204" pitchFamily="50" charset="-128"/>
                    <a:ea typeface="Meiryo UI" panose="020B0604030504040204" pitchFamily="50" charset="-128"/>
                  </a:rPr>
                  <a:t>主生成物</a:t>
                </a:r>
                <a:r>
                  <a:rPr lang="en-US" altLang="ja-JP" sz="1200" b="0" i="0" baseline="0">
                    <a:solidFill>
                      <a:schemeClr val="tx1"/>
                    </a:solidFill>
                    <a:effectLst/>
                    <a:latin typeface="Meiryo UI" panose="020B0604030504040204" pitchFamily="50" charset="-128"/>
                    <a:ea typeface="Meiryo UI" panose="020B0604030504040204" pitchFamily="50" charset="-128"/>
                  </a:rPr>
                  <a:t>)</a:t>
                </a:r>
                <a:endParaRPr lang="ja-JP" altLang="ja-JP" sz="1200">
                  <a:solidFill>
                    <a:schemeClr val="tx1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2100494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226540404040399"/>
          <c:y val="0.24133093653859913"/>
          <c:w val="0.23773464116296561"/>
          <c:h val="0.531935999999999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txPr>
    <a:bodyPr/>
    <a:lstStyle/>
    <a:p>
      <a:pPr>
        <a:defRPr sz="1200" baseline="0">
          <a:latin typeface="游ゴシック" panose="020B0400000000000000" pitchFamily="50" charset="-128"/>
          <a:ea typeface="游ゴシック" panose="020B04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5421998997965"/>
          <c:y val="4.1129412106586785E-2"/>
          <c:w val="0.61941060606060605"/>
          <c:h val="0.788817032962375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参考_利用例①!$J$8</c:f>
              <c:strCache>
                <c:ptCount val="1"/>
                <c:pt idx="0">
                  <c:v>CO2利用分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参考_利用例①!$K$6:$Q$7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参考_利用例①!$K$8:$Q$8</c:f>
              <c:numCache>
                <c:formatCode>0.00E+00</c:formatCode>
                <c:ptCount val="7"/>
                <c:pt idx="0">
                  <c:v>-1.375</c:v>
                </c:pt>
                <c:pt idx="1">
                  <c:v>-1.375</c:v>
                </c:pt>
                <c:pt idx="2">
                  <c:v>-1.375</c:v>
                </c:pt>
                <c:pt idx="3">
                  <c:v>0</c:v>
                </c:pt>
                <c:pt idx="4">
                  <c:v>-1.375</c:v>
                </c:pt>
                <c:pt idx="5">
                  <c:v>-1.375</c:v>
                </c:pt>
                <c:pt idx="6">
                  <c:v>-1.375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EC-4305-9097-DF037024DA20}"/>
            </c:ext>
          </c:extLst>
        </c:ser>
        <c:ser>
          <c:idx val="1"/>
          <c:order val="1"/>
          <c:tx>
            <c:strRef>
              <c:f>参考_利用例①!$J$9</c:f>
              <c:strCache>
                <c:ptCount val="1"/>
                <c:pt idx="0">
                  <c:v>CO2回収エネルギー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参考_利用例①!$K$6:$Q$7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参考_利用例①!$K$9:$Q$9</c:f>
              <c:numCache>
                <c:formatCode>0.00E+00</c:formatCode>
                <c:ptCount val="7"/>
                <c:pt idx="0">
                  <c:v>0.33921599999999996</c:v>
                </c:pt>
                <c:pt idx="1">
                  <c:v>0.18358920000000001</c:v>
                </c:pt>
                <c:pt idx="2">
                  <c:v>1.6135679999999999E-2</c:v>
                </c:pt>
                <c:pt idx="3">
                  <c:v>0</c:v>
                </c:pt>
                <c:pt idx="4">
                  <c:v>0.20349999999999999</c:v>
                </c:pt>
                <c:pt idx="5">
                  <c:v>0.1101375</c:v>
                </c:pt>
                <c:pt idx="6">
                  <c:v>9.6800000000000011E-3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EC-4305-9097-DF037024DA20}"/>
            </c:ext>
          </c:extLst>
        </c:ser>
        <c:ser>
          <c:idx val="2"/>
          <c:order val="2"/>
          <c:tx>
            <c:strRef>
              <c:f>参考_利用例①!$J$10</c:f>
              <c:strCache>
                <c:ptCount val="1"/>
                <c:pt idx="0">
                  <c:v>水素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参考_利用例①!$K$6:$Q$7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参考_利用例①!$K$10:$Q$10</c:f>
              <c:numCache>
                <c:formatCode>0.00E+00</c:formatCode>
                <c:ptCount val="7"/>
                <c:pt idx="0">
                  <c:v>3.0736600000000003</c:v>
                </c:pt>
                <c:pt idx="1">
                  <c:v>2.3662799999999997</c:v>
                </c:pt>
                <c:pt idx="2">
                  <c:v>9.9533999999999997E-2</c:v>
                </c:pt>
                <c:pt idx="3">
                  <c:v>0</c:v>
                </c:pt>
                <c:pt idx="4">
                  <c:v>1.84616</c:v>
                </c:pt>
                <c:pt idx="5">
                  <c:v>1.4212799999999999</c:v>
                </c:pt>
                <c:pt idx="6">
                  <c:v>5.9784000000000004E-2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EC-4305-9097-DF037024DA20}"/>
            </c:ext>
          </c:extLst>
        </c:ser>
        <c:ser>
          <c:idx val="3"/>
          <c:order val="3"/>
          <c:tx>
            <c:strRef>
              <c:f>参考_利用例①!$J$11</c:f>
              <c:strCache>
                <c:ptCount val="1"/>
                <c:pt idx="0">
                  <c:v>電力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参考_利用例①!$K$6:$Q$7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参考_利用例①!$K$11:$Q$11</c:f>
              <c:numCache>
                <c:formatCode>0.00E+00</c:formatCode>
                <c:ptCount val="7"/>
                <c:pt idx="0">
                  <c:v>2.5300000000000003E-2</c:v>
                </c:pt>
                <c:pt idx="1">
                  <c:v>7.9000000000000008E-3</c:v>
                </c:pt>
                <c:pt idx="2">
                  <c:v>3.325E-4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BEC-4305-9097-DF037024DA20}"/>
            </c:ext>
          </c:extLst>
        </c:ser>
        <c:ser>
          <c:idx val="4"/>
          <c:order val="4"/>
          <c:tx>
            <c:strRef>
              <c:f>参考_利用例①!$J$12</c:f>
              <c:strCache>
                <c:ptCount val="1"/>
                <c:pt idx="0">
                  <c:v>熱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multiLvlStrRef>
              <c:f>参考_利用例①!$K$6:$Q$7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参考_利用例①!$K$12:$Q$12</c:f>
              <c:numCache>
                <c:formatCode>0.00E+00</c:formatCode>
                <c:ptCount val="7"/>
                <c:pt idx="0">
                  <c:v>0.2142</c:v>
                </c:pt>
                <c:pt idx="1">
                  <c:v>0.2142</c:v>
                </c:pt>
                <c:pt idx="2">
                  <c:v>9.4079999999999997E-3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BEC-4305-9097-DF037024DA20}"/>
            </c:ext>
          </c:extLst>
        </c:ser>
        <c:ser>
          <c:idx val="7"/>
          <c:order val="5"/>
          <c:tx>
            <c:strRef>
              <c:f>参考_利用例①!$J$13</c:f>
              <c:strCache>
                <c:ptCount val="1"/>
                <c:pt idx="0">
                  <c:v>一酸化炭素（CCU由来）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19050">
              <a:noFill/>
            </a:ln>
          </c:spPr>
          <c:invertIfNegative val="0"/>
          <c:cat>
            <c:multiLvlStrRef>
              <c:f>参考_利用例①!$K$6:$Q$7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参考_利用例①!$K$13:$Q$13</c:f>
              <c:numCache>
                <c:formatCode>0.00E+00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BEC-4305-9097-DF037024DA20}"/>
            </c:ext>
          </c:extLst>
        </c:ser>
        <c:ser>
          <c:idx val="5"/>
          <c:order val="6"/>
          <c:tx>
            <c:strRef>
              <c:f>参考_利用例①!$J$14</c:f>
              <c:strCache>
                <c:ptCount val="1"/>
                <c:pt idx="0">
                  <c:v>従来技術</c:v>
                </c:pt>
              </c:strCache>
            </c:strRef>
          </c:tx>
          <c:spPr>
            <a:solidFill>
              <a:srgbClr val="92D050"/>
            </a:solidFill>
            <a:ln w="25400" cap="rnd">
              <a:noFill/>
              <a:round/>
            </a:ln>
            <a:effectLst/>
          </c:spPr>
          <c:invertIfNegative val="0"/>
          <c:cat>
            <c:multiLvlStrRef>
              <c:f>参考_利用例①!$K$6:$Q$7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参考_利用例①!$K$14:$Q$14</c:f>
              <c:numCache>
                <c:formatCode>0.00E+00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0.83377382058141658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BEC-4305-9097-DF037024D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0049448"/>
        <c:axId val="1210050760"/>
      </c:barChart>
      <c:scatterChart>
        <c:scatterStyle val="lineMarker"/>
        <c:varyColors val="0"/>
        <c:ser>
          <c:idx val="6"/>
          <c:order val="7"/>
          <c:tx>
            <c:strRef>
              <c:f>参考_利用例①!$J$15</c:f>
              <c:strCache>
                <c:ptCount val="1"/>
                <c:pt idx="0">
                  <c:v>LCCO2</c:v>
                </c:pt>
              </c:strCache>
            </c:strRef>
          </c:tx>
          <c:spPr>
            <a:ln w="19050">
              <a:noFill/>
            </a:ln>
          </c:spPr>
          <c:marker>
            <c:symbol val="diamond"/>
            <c:size val="12"/>
            <c:spPr>
              <a:solidFill>
                <a:schemeClr val="bg1"/>
              </a:solidFill>
              <a:ln>
                <a:solidFill>
                  <a:srgbClr val="FF0000"/>
                </a:solidFill>
              </a:ln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Meiryo UI" panose="020B0604030504040204" pitchFamily="50" charset="-128"/>
                    <a:ea typeface="Meiryo UI" panose="020B0604030504040204" pitchFamily="50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multiLvlStrRef>
              <c:f>参考_利用例①!$K$6:$Q$7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xVal>
          <c:yVal>
            <c:numRef>
              <c:f>参考_利用例①!$K$15:$Q$15</c:f>
              <c:numCache>
                <c:formatCode>0.00E+00</c:formatCode>
                <c:ptCount val="7"/>
                <c:pt idx="0">
                  <c:v>2.2773760000000003</c:v>
                </c:pt>
                <c:pt idx="1">
                  <c:v>1.3969691999999998</c:v>
                </c:pt>
                <c:pt idx="2">
                  <c:v>-1.2495898199999997</c:v>
                </c:pt>
                <c:pt idx="3">
                  <c:v>0.83377382058141658</c:v>
                </c:pt>
                <c:pt idx="4">
                  <c:v>0.67466000000000004</c:v>
                </c:pt>
                <c:pt idx="5">
                  <c:v>0.15641749999999988</c:v>
                </c:pt>
                <c:pt idx="6">
                  <c:v>-1.305536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BEC-4305-9097-DF037024DA2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10049448"/>
        <c:axId val="1210050760"/>
      </c:scatterChart>
      <c:catAx>
        <c:axId val="1210049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210050760"/>
        <c:crosses val="autoZero"/>
        <c:auto val="1"/>
        <c:lblAlgn val="ctr"/>
        <c:lblOffset val="100"/>
        <c:noMultiLvlLbl val="0"/>
      </c:catAx>
      <c:valAx>
        <c:axId val="1210050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r>
                  <a:rPr lang="en-US" altLang="ja-JP" sz="1200" b="0" i="0" baseline="0">
                    <a:solidFill>
                      <a:schemeClr val="tx1"/>
                    </a:solidFill>
                    <a:effectLst/>
                    <a:latin typeface="Meiryo UI" panose="020B0604030504040204" pitchFamily="50" charset="-128"/>
                    <a:ea typeface="Meiryo UI" panose="020B0604030504040204" pitchFamily="50" charset="-128"/>
                  </a:rPr>
                  <a:t>LCCO2(kg-CO2/kg-</a:t>
                </a:r>
                <a:r>
                  <a:rPr lang="ja-JP" altLang="en-US" sz="1200" b="0" i="0" u="none" strike="noStrike" kern="1200" baseline="0">
                    <a:solidFill>
                      <a:schemeClr val="tx1"/>
                    </a:solidFill>
                    <a:effectLst/>
                    <a:latin typeface="Meiryo UI" panose="020B0604030504040204" pitchFamily="50" charset="-128"/>
                    <a:ea typeface="Meiryo UI" panose="020B0604030504040204" pitchFamily="50" charset="-128"/>
                  </a:rPr>
                  <a:t>主生成物</a:t>
                </a:r>
                <a:r>
                  <a:rPr lang="en-US" altLang="ja-JP" sz="1200" b="0" i="0" baseline="0">
                    <a:solidFill>
                      <a:schemeClr val="tx1"/>
                    </a:solidFill>
                    <a:effectLst/>
                    <a:latin typeface="Meiryo UI" panose="020B0604030504040204" pitchFamily="50" charset="-128"/>
                    <a:ea typeface="Meiryo UI" panose="020B0604030504040204" pitchFamily="50" charset="-128"/>
                  </a:rPr>
                  <a:t>)</a:t>
                </a:r>
                <a:endParaRPr lang="ja-JP" altLang="ja-JP" sz="1200">
                  <a:solidFill>
                    <a:schemeClr val="tx1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2100494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226540404040399"/>
          <c:y val="0.24133093653859913"/>
          <c:w val="0.23773464116296561"/>
          <c:h val="0.531935999999999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txPr>
    <a:bodyPr/>
    <a:lstStyle/>
    <a:p>
      <a:pPr>
        <a:defRPr sz="1200" baseline="0">
          <a:latin typeface="游ゴシック" panose="020B0400000000000000" pitchFamily="50" charset="-128"/>
          <a:ea typeface="游ゴシック" panose="020B04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5421998997965"/>
          <c:y val="4.1129412106586785E-2"/>
          <c:w val="0.65789545012165151"/>
          <c:h val="0.788817032962375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メタン!$J$5</c:f>
              <c:strCache>
                <c:ptCount val="1"/>
                <c:pt idx="0">
                  <c:v>CO2利用分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メタン!$K$3:$Q$4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メタン!$K$5:$Q$5</c:f>
              <c:numCache>
                <c:formatCode>0.00E+00</c:formatCode>
                <c:ptCount val="7"/>
                <c:pt idx="0">
                  <c:v>-2.75</c:v>
                </c:pt>
                <c:pt idx="1">
                  <c:v>-2.75</c:v>
                </c:pt>
                <c:pt idx="2">
                  <c:v>-2.75</c:v>
                </c:pt>
                <c:pt idx="3">
                  <c:v>0</c:v>
                </c:pt>
                <c:pt idx="4">
                  <c:v>-2.75</c:v>
                </c:pt>
                <c:pt idx="5">
                  <c:v>-2.75</c:v>
                </c:pt>
                <c:pt idx="6">
                  <c:v>-2.75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85-4F7C-A9A7-BF9FB74FDE43}"/>
            </c:ext>
          </c:extLst>
        </c:ser>
        <c:ser>
          <c:idx val="1"/>
          <c:order val="1"/>
          <c:tx>
            <c:strRef>
              <c:f>メタン!$J$6</c:f>
              <c:strCache>
                <c:ptCount val="1"/>
                <c:pt idx="0">
                  <c:v>CO2回収エネルギー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メタン!$K$3:$Q$4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メタン!$K$6:$Q$6</c:f>
              <c:numCache>
                <c:formatCode>0.00E+00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85-4F7C-A9A7-BF9FB74FDE43}"/>
            </c:ext>
          </c:extLst>
        </c:ser>
        <c:ser>
          <c:idx val="2"/>
          <c:order val="2"/>
          <c:tx>
            <c:strRef>
              <c:f>メタン!$J$7</c:f>
              <c:strCache>
                <c:ptCount val="1"/>
                <c:pt idx="0">
                  <c:v>水素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メタン!$K$3:$Q$4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メタン!$K$7:$Q$7</c:f>
              <c:numCache>
                <c:formatCode>0.00E+00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85-4F7C-A9A7-BF9FB74FDE43}"/>
            </c:ext>
          </c:extLst>
        </c:ser>
        <c:ser>
          <c:idx val="3"/>
          <c:order val="3"/>
          <c:tx>
            <c:strRef>
              <c:f>メタン!$J$8</c:f>
              <c:strCache>
                <c:ptCount val="1"/>
                <c:pt idx="0">
                  <c:v>電力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メタン!$K$3:$Q$4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メタン!$K$8:$Q$8</c:f>
              <c:numCache>
                <c:formatCode>0.00E+00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285-4F7C-A9A7-BF9FB74FDE43}"/>
            </c:ext>
          </c:extLst>
        </c:ser>
        <c:ser>
          <c:idx val="4"/>
          <c:order val="4"/>
          <c:tx>
            <c:strRef>
              <c:f>メタン!$J$9</c:f>
              <c:strCache>
                <c:ptCount val="1"/>
                <c:pt idx="0">
                  <c:v>熱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multiLvlStrRef>
              <c:f>メタン!$K$3:$Q$4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メタン!$K$9:$Q$9</c:f>
              <c:numCache>
                <c:formatCode>0.00E+00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285-4F7C-A9A7-BF9FB74FDE43}"/>
            </c:ext>
          </c:extLst>
        </c:ser>
        <c:ser>
          <c:idx val="5"/>
          <c:order val="5"/>
          <c:tx>
            <c:strRef>
              <c:f>メタン!$J$10</c:f>
              <c:strCache>
                <c:ptCount val="1"/>
                <c:pt idx="0">
                  <c:v>従来技術</c:v>
                </c:pt>
              </c:strCache>
            </c:strRef>
          </c:tx>
          <c:spPr>
            <a:solidFill>
              <a:srgbClr val="92D050"/>
            </a:solidFill>
            <a:ln w="25400">
              <a:noFill/>
            </a:ln>
            <a:effectLst/>
          </c:spPr>
          <c:invertIfNegative val="0"/>
          <c:cat>
            <c:multiLvlStrRef>
              <c:f>メタン!$K$3:$Q$4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メタン!$K$10:$Q$10</c:f>
              <c:numCache>
                <c:formatCode>0.00E+00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0.23177374733970449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285-4F7C-A9A7-BF9FB74FD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0049448"/>
        <c:axId val="1210050760"/>
      </c:barChart>
      <c:scatterChart>
        <c:scatterStyle val="lineMarker"/>
        <c:varyColors val="0"/>
        <c:ser>
          <c:idx val="6"/>
          <c:order val="6"/>
          <c:tx>
            <c:strRef>
              <c:f>メタン!$J$11</c:f>
              <c:strCache>
                <c:ptCount val="1"/>
                <c:pt idx="0">
                  <c:v>LCCO2排出量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12"/>
            <c:spPr>
              <a:solidFill>
                <a:schemeClr val="bg1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numFmt formatCode="#,##0.00_ 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multiLvlStrRef>
              <c:f>メタン!$K$3:$Q$4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xVal>
          <c:yVal>
            <c:numRef>
              <c:f>メタン!$K$11:$Q$11</c:f>
              <c:numCache>
                <c:formatCode>0.00E+00</c:formatCode>
                <c:ptCount val="7"/>
                <c:pt idx="0">
                  <c:v>-2.75</c:v>
                </c:pt>
                <c:pt idx="1">
                  <c:v>-2.75</c:v>
                </c:pt>
                <c:pt idx="2">
                  <c:v>-2.75</c:v>
                </c:pt>
                <c:pt idx="3">
                  <c:v>0.23177374733970449</c:v>
                </c:pt>
                <c:pt idx="4">
                  <c:v>-2.75</c:v>
                </c:pt>
                <c:pt idx="5">
                  <c:v>-2.75</c:v>
                </c:pt>
                <c:pt idx="6">
                  <c:v>-2.75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A285-4F7C-A9A7-BF9FB74FD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0049448"/>
        <c:axId val="1210050760"/>
      </c:scatterChart>
      <c:catAx>
        <c:axId val="1210049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210050760"/>
        <c:crosses val="autoZero"/>
        <c:auto val="1"/>
        <c:lblAlgn val="ctr"/>
        <c:lblOffset val="100"/>
        <c:noMultiLvlLbl val="0"/>
      </c:catAx>
      <c:valAx>
        <c:axId val="1210050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r>
                  <a:rPr lang="en-US" altLang="ja-JP" sz="1200" b="0" i="0" baseline="0">
                    <a:solidFill>
                      <a:schemeClr val="tx1"/>
                    </a:solidFill>
                    <a:effectLst/>
                    <a:latin typeface="Meiryo UI" panose="020B0604030504040204" pitchFamily="50" charset="-128"/>
                    <a:ea typeface="Meiryo UI" panose="020B0604030504040204" pitchFamily="50" charset="-128"/>
                  </a:rPr>
                  <a:t>LCCO2(kg-CO2/kg-</a:t>
                </a:r>
                <a:r>
                  <a:rPr lang="ja-JP" altLang="en-US" sz="1200" b="0" i="0" u="none" strike="noStrike" kern="1200" baseline="0">
                    <a:solidFill>
                      <a:schemeClr val="tx1"/>
                    </a:solidFill>
                    <a:effectLst/>
                    <a:latin typeface="Meiryo UI" panose="020B0604030504040204" pitchFamily="50" charset="-128"/>
                    <a:ea typeface="Meiryo UI" panose="020B0604030504040204" pitchFamily="50" charset="-128"/>
                  </a:rPr>
                  <a:t>主生成物</a:t>
                </a:r>
                <a:r>
                  <a:rPr lang="en-US" altLang="ja-JP" sz="1200" b="0" i="0" baseline="0">
                    <a:solidFill>
                      <a:schemeClr val="tx1"/>
                    </a:solidFill>
                    <a:effectLst/>
                    <a:latin typeface="Meiryo UI" panose="020B0604030504040204" pitchFamily="50" charset="-128"/>
                    <a:ea typeface="Meiryo UI" panose="020B0604030504040204" pitchFamily="50" charset="-128"/>
                  </a:rPr>
                  <a:t>)</a:t>
                </a:r>
                <a:endParaRPr lang="ja-JP" altLang="ja-JP" sz="1200">
                  <a:solidFill>
                    <a:schemeClr val="tx1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  <a:cs typeface="+mn-cs"/>
                </a:defRPr>
              </a:pPr>
              <a:endParaRPr lang="ja-JP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210049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273256098157108"/>
          <c:y val="0.24133093653859913"/>
          <c:w val="0.19503311098803189"/>
          <c:h val="0.314719540192806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200" baseline="0">
          <a:latin typeface="游ゴシック" panose="020B0400000000000000" pitchFamily="50" charset="-128"/>
          <a:ea typeface="游ゴシック" panose="020B04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97351606065383"/>
          <c:y val="3.8544009691096302E-2"/>
          <c:w val="0.66893425948423879"/>
          <c:h val="0.793158112853621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一酸化炭素!$J$5</c:f>
              <c:strCache>
                <c:ptCount val="1"/>
                <c:pt idx="0">
                  <c:v>CO2利用分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一酸化炭素!$K$3:$Q$4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一酸化炭素!$K$5:$Q$5</c:f>
              <c:numCache>
                <c:formatCode>0.00E+00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FF-438C-94DE-296F046AFA0B}"/>
            </c:ext>
          </c:extLst>
        </c:ser>
        <c:ser>
          <c:idx val="1"/>
          <c:order val="1"/>
          <c:tx>
            <c:strRef>
              <c:f>一酸化炭素!$J$6</c:f>
              <c:strCache>
                <c:ptCount val="1"/>
                <c:pt idx="0">
                  <c:v>CO2回収エネルギー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一酸化炭素!$K$3:$Q$4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一酸化炭素!$K$6:$Q$6</c:f>
              <c:numCache>
                <c:formatCode>0.00E+00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FF-438C-94DE-296F046AFA0B}"/>
            </c:ext>
          </c:extLst>
        </c:ser>
        <c:ser>
          <c:idx val="2"/>
          <c:order val="2"/>
          <c:tx>
            <c:strRef>
              <c:f>一酸化炭素!$J$7</c:f>
              <c:strCache>
                <c:ptCount val="1"/>
                <c:pt idx="0">
                  <c:v>水素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一酸化炭素!$K$3:$Q$4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一酸化炭素!$K$7:$Q$7</c:f>
              <c:numCache>
                <c:formatCode>0.00E+00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FF-438C-94DE-296F046AFA0B}"/>
            </c:ext>
          </c:extLst>
        </c:ser>
        <c:ser>
          <c:idx val="3"/>
          <c:order val="3"/>
          <c:tx>
            <c:strRef>
              <c:f>一酸化炭素!$J$8</c:f>
              <c:strCache>
                <c:ptCount val="1"/>
                <c:pt idx="0">
                  <c:v>電力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一酸化炭素!$K$3:$Q$4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一酸化炭素!$K$8:$Q$8</c:f>
              <c:numCache>
                <c:formatCode>0.00E+00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FF-438C-94DE-296F046AFA0B}"/>
            </c:ext>
          </c:extLst>
        </c:ser>
        <c:ser>
          <c:idx val="4"/>
          <c:order val="4"/>
          <c:tx>
            <c:strRef>
              <c:f>一酸化炭素!$J$9</c:f>
              <c:strCache>
                <c:ptCount val="1"/>
                <c:pt idx="0">
                  <c:v>熱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一酸化炭素!$K$3:$Q$4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一酸化炭素!$K$9:$Q$9</c:f>
              <c:numCache>
                <c:formatCode>0.00E+00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0FF-438C-94DE-296F046AFA0B}"/>
            </c:ext>
          </c:extLst>
        </c:ser>
        <c:ser>
          <c:idx val="5"/>
          <c:order val="5"/>
          <c:tx>
            <c:strRef>
              <c:f>一酸化炭素!$J$10</c:f>
              <c:strCache>
                <c:ptCount val="1"/>
                <c:pt idx="0">
                  <c:v>天然ガス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一酸化炭素!$K$3:$Q$4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一酸化炭素!$K$10:$Q$10</c:f>
              <c:numCache>
                <c:formatCode>0.00E+00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0FF-438C-94DE-296F046AFA0B}"/>
            </c:ext>
          </c:extLst>
        </c:ser>
        <c:ser>
          <c:idx val="6"/>
          <c:order val="6"/>
          <c:tx>
            <c:strRef>
              <c:f>一酸化炭素!$J$11</c:f>
              <c:strCache>
                <c:ptCount val="1"/>
                <c:pt idx="0">
                  <c:v>従来技術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f>一酸化炭素!$K$3:$Q$4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一酸化炭素!$K$11:$Q$11</c:f>
              <c:numCache>
                <c:formatCode>0.00E+00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0FF-438C-94DE-296F046AF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0049448"/>
        <c:axId val="1210050760"/>
      </c:barChart>
      <c:scatterChart>
        <c:scatterStyle val="lineMarker"/>
        <c:varyColors val="0"/>
        <c:ser>
          <c:idx val="7"/>
          <c:order val="7"/>
          <c:tx>
            <c:strRef>
              <c:f>一酸化炭素!$J$12</c:f>
              <c:strCache>
                <c:ptCount val="1"/>
                <c:pt idx="0">
                  <c:v>LCCO2排出量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12"/>
            <c:spPr>
              <a:solidFill>
                <a:schemeClr val="bg1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multiLvlStrRef>
              <c:f>一酸化炭素!$K$3:$Q$4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xVal>
          <c:yVal>
            <c:numRef>
              <c:f>一酸化炭素!$K$12:$Q$12</c:f>
              <c:numCache>
                <c:formatCode>0.00E+00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C0FF-438C-94DE-296F046AF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0049448"/>
        <c:axId val="1210050760"/>
      </c:scatterChart>
      <c:catAx>
        <c:axId val="1210049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210050760"/>
        <c:crosses val="autoZero"/>
        <c:auto val="1"/>
        <c:lblAlgn val="ctr"/>
        <c:lblOffset val="100"/>
        <c:noMultiLvlLbl val="0"/>
      </c:catAx>
      <c:valAx>
        <c:axId val="1210050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r>
                  <a:rPr lang="en-US" altLang="ja-JP" sz="1200" b="0" i="0" baseline="0">
                    <a:solidFill>
                      <a:schemeClr val="tx1"/>
                    </a:solidFill>
                    <a:effectLst/>
                    <a:latin typeface="Meiryo UI" panose="020B0604030504040204" pitchFamily="50" charset="-128"/>
                    <a:ea typeface="Meiryo UI" panose="020B0604030504040204" pitchFamily="50" charset="-128"/>
                  </a:rPr>
                  <a:t>LCCO2(kg-CO2/kg-</a:t>
                </a:r>
                <a:r>
                  <a:rPr lang="ja-JP" altLang="en-US" sz="1200" b="0" i="0" u="none" strike="noStrike" kern="1200" baseline="0">
                    <a:solidFill>
                      <a:schemeClr val="tx1"/>
                    </a:solidFill>
                    <a:effectLst/>
                    <a:latin typeface="Meiryo UI" panose="020B0604030504040204" pitchFamily="50" charset="-128"/>
                    <a:ea typeface="Meiryo UI" panose="020B0604030504040204" pitchFamily="50" charset="-128"/>
                  </a:rPr>
                  <a:t>主生成物</a:t>
                </a:r>
                <a:r>
                  <a:rPr lang="en-US" altLang="ja-JP" sz="1200" b="0" i="0" baseline="0">
                    <a:solidFill>
                      <a:schemeClr val="tx1"/>
                    </a:solidFill>
                    <a:effectLst/>
                    <a:latin typeface="Meiryo UI" panose="020B0604030504040204" pitchFamily="50" charset="-128"/>
                    <a:ea typeface="Meiryo UI" panose="020B0604030504040204" pitchFamily="50" charset="-128"/>
                  </a:rPr>
                  <a:t>)</a:t>
                </a:r>
                <a:endParaRPr lang="ja-JP" altLang="ja-JP" sz="1200">
                  <a:solidFill>
                    <a:schemeClr val="tx1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  <a:cs typeface="+mn-cs"/>
                </a:defRPr>
              </a:pPr>
              <a:endParaRPr lang="ja-JP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210049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02782183068362"/>
          <c:y val="5.0142825859004904E-2"/>
          <c:w val="0.19513256389131794"/>
          <c:h val="0.374165285313501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200" baseline="0">
          <a:latin typeface="游ゴシック" panose="020B0400000000000000" pitchFamily="50" charset="-128"/>
          <a:ea typeface="游ゴシック" panose="020B04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5421998997965"/>
          <c:y val="4.1129412106586785E-2"/>
          <c:w val="0.61941060606060605"/>
          <c:h val="0.788817032962375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メタノール!$J$5</c:f>
              <c:strCache>
                <c:ptCount val="1"/>
                <c:pt idx="0">
                  <c:v>CO2利用分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メタノール!$K$3:$Q$4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メタノール!$K$5:$Q$5</c:f>
              <c:numCache>
                <c:formatCode>0.00E+00</c:formatCode>
                <c:ptCount val="7"/>
                <c:pt idx="0">
                  <c:v>-1.375</c:v>
                </c:pt>
                <c:pt idx="1">
                  <c:v>-1.375</c:v>
                </c:pt>
                <c:pt idx="2">
                  <c:v>-1.375</c:v>
                </c:pt>
                <c:pt idx="3">
                  <c:v>0</c:v>
                </c:pt>
                <c:pt idx="4">
                  <c:v>-1.375</c:v>
                </c:pt>
                <c:pt idx="5">
                  <c:v>-1.375</c:v>
                </c:pt>
                <c:pt idx="6">
                  <c:v>-1.375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5F-43BB-84E3-49F6E6C15DE5}"/>
            </c:ext>
          </c:extLst>
        </c:ser>
        <c:ser>
          <c:idx val="1"/>
          <c:order val="1"/>
          <c:tx>
            <c:strRef>
              <c:f>メタノール!$J$6</c:f>
              <c:strCache>
                <c:ptCount val="1"/>
                <c:pt idx="0">
                  <c:v>CO2回収エネルギー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メタノール!$K$3:$Q$4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メタノール!$K$6:$Q$6</c:f>
              <c:numCache>
                <c:formatCode>0.00E+00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5F-43BB-84E3-49F6E6C15DE5}"/>
            </c:ext>
          </c:extLst>
        </c:ser>
        <c:ser>
          <c:idx val="2"/>
          <c:order val="2"/>
          <c:tx>
            <c:strRef>
              <c:f>メタノール!$J$7</c:f>
              <c:strCache>
                <c:ptCount val="1"/>
                <c:pt idx="0">
                  <c:v>水素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メタノール!$K$3:$Q$4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メタノール!$K$7:$Q$7</c:f>
              <c:numCache>
                <c:formatCode>0.00E+00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5F-43BB-84E3-49F6E6C15DE5}"/>
            </c:ext>
          </c:extLst>
        </c:ser>
        <c:ser>
          <c:idx val="3"/>
          <c:order val="3"/>
          <c:tx>
            <c:strRef>
              <c:f>メタノール!$J$8</c:f>
              <c:strCache>
                <c:ptCount val="1"/>
                <c:pt idx="0">
                  <c:v>電力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メタノール!$K$3:$Q$4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メタノール!$K$8:$Q$8</c:f>
              <c:numCache>
                <c:formatCode>0.00E+00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A5F-43BB-84E3-49F6E6C15DE5}"/>
            </c:ext>
          </c:extLst>
        </c:ser>
        <c:ser>
          <c:idx val="4"/>
          <c:order val="4"/>
          <c:tx>
            <c:strRef>
              <c:f>メタノール!$J$9</c:f>
              <c:strCache>
                <c:ptCount val="1"/>
                <c:pt idx="0">
                  <c:v>熱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multiLvlStrRef>
              <c:f>メタノール!$K$3:$Q$4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メタノール!$K$9:$Q$9</c:f>
              <c:numCache>
                <c:formatCode>0.00E+00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A5F-43BB-84E3-49F6E6C15DE5}"/>
            </c:ext>
          </c:extLst>
        </c:ser>
        <c:ser>
          <c:idx val="7"/>
          <c:order val="5"/>
          <c:tx>
            <c:strRef>
              <c:f>メタノール!$J$10</c:f>
              <c:strCache>
                <c:ptCount val="1"/>
                <c:pt idx="0">
                  <c:v>一酸化炭素（CCU由来）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19050">
              <a:noFill/>
            </a:ln>
          </c:spPr>
          <c:invertIfNegative val="0"/>
          <c:cat>
            <c:multiLvlStrRef>
              <c:f>メタノール!$K$3:$Q$4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メタノール!$K$10:$Q$10</c:f>
              <c:numCache>
                <c:formatCode>0.00E+00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A5F-43BB-84E3-49F6E6C15DE5}"/>
            </c:ext>
          </c:extLst>
        </c:ser>
        <c:ser>
          <c:idx val="5"/>
          <c:order val="6"/>
          <c:tx>
            <c:strRef>
              <c:f>メタノール!$J$11</c:f>
              <c:strCache>
                <c:ptCount val="1"/>
                <c:pt idx="0">
                  <c:v>従来技術</c:v>
                </c:pt>
              </c:strCache>
            </c:strRef>
          </c:tx>
          <c:spPr>
            <a:solidFill>
              <a:srgbClr val="92D050"/>
            </a:solidFill>
            <a:ln w="25400" cap="rnd">
              <a:noFill/>
              <a:round/>
            </a:ln>
            <a:effectLst/>
          </c:spPr>
          <c:invertIfNegative val="0"/>
          <c:cat>
            <c:multiLvlStrRef>
              <c:f>メタノール!$K$3:$Q$4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メタノール!$K$11:$Q$11</c:f>
              <c:numCache>
                <c:formatCode>0.00E+00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0.83377382058141658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A5F-43BB-84E3-49F6E6C15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0049448"/>
        <c:axId val="1210050760"/>
      </c:barChart>
      <c:scatterChart>
        <c:scatterStyle val="lineMarker"/>
        <c:varyColors val="0"/>
        <c:ser>
          <c:idx val="6"/>
          <c:order val="7"/>
          <c:tx>
            <c:strRef>
              <c:f>メタノール!$J$12</c:f>
              <c:strCache>
                <c:ptCount val="1"/>
                <c:pt idx="0">
                  <c:v>LCCO2</c:v>
                </c:pt>
              </c:strCache>
            </c:strRef>
          </c:tx>
          <c:spPr>
            <a:ln w="19050">
              <a:noFill/>
            </a:ln>
          </c:spPr>
          <c:marker>
            <c:symbol val="diamond"/>
            <c:size val="12"/>
            <c:spPr>
              <a:solidFill>
                <a:schemeClr val="bg1"/>
              </a:solidFill>
              <a:ln>
                <a:solidFill>
                  <a:srgbClr val="FF0000"/>
                </a:solidFill>
              </a:ln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Meiryo UI" panose="020B0604030504040204" pitchFamily="50" charset="-128"/>
                    <a:ea typeface="Meiryo UI" panose="020B0604030504040204" pitchFamily="50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multiLvlStrRef>
              <c:f>メタノール!$K$3:$Q$4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xVal>
          <c:yVal>
            <c:numRef>
              <c:f>メタノール!$K$12:$Q$12</c:f>
              <c:numCache>
                <c:formatCode>0.00E+00</c:formatCode>
                <c:ptCount val="7"/>
                <c:pt idx="0">
                  <c:v>-1.375</c:v>
                </c:pt>
                <c:pt idx="1">
                  <c:v>-1.375</c:v>
                </c:pt>
                <c:pt idx="2">
                  <c:v>-1.375</c:v>
                </c:pt>
                <c:pt idx="3">
                  <c:v>0.83377382058141658</c:v>
                </c:pt>
                <c:pt idx="4">
                  <c:v>-1.375</c:v>
                </c:pt>
                <c:pt idx="5">
                  <c:v>-1.375</c:v>
                </c:pt>
                <c:pt idx="6">
                  <c:v>-1.375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CA5F-43BB-84E3-49F6E6C15DE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10049448"/>
        <c:axId val="1210050760"/>
      </c:scatterChart>
      <c:catAx>
        <c:axId val="1210049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210050760"/>
        <c:crosses val="autoZero"/>
        <c:auto val="1"/>
        <c:lblAlgn val="ctr"/>
        <c:lblOffset val="100"/>
        <c:noMultiLvlLbl val="0"/>
      </c:catAx>
      <c:valAx>
        <c:axId val="1210050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r>
                  <a:rPr lang="en-US" altLang="ja-JP" sz="1200" b="0" i="0" baseline="0">
                    <a:solidFill>
                      <a:schemeClr val="tx1"/>
                    </a:solidFill>
                    <a:effectLst/>
                    <a:latin typeface="Meiryo UI" panose="020B0604030504040204" pitchFamily="50" charset="-128"/>
                    <a:ea typeface="Meiryo UI" panose="020B0604030504040204" pitchFamily="50" charset="-128"/>
                  </a:rPr>
                  <a:t>LCCO2(kg-CO2/kg-</a:t>
                </a:r>
                <a:r>
                  <a:rPr lang="ja-JP" altLang="en-US" sz="1200" b="0" i="0" u="none" strike="noStrike" kern="1200" baseline="0">
                    <a:solidFill>
                      <a:schemeClr val="tx1"/>
                    </a:solidFill>
                    <a:effectLst/>
                    <a:latin typeface="Meiryo UI" panose="020B0604030504040204" pitchFamily="50" charset="-128"/>
                    <a:ea typeface="Meiryo UI" panose="020B0604030504040204" pitchFamily="50" charset="-128"/>
                  </a:rPr>
                  <a:t>主生成物</a:t>
                </a:r>
                <a:r>
                  <a:rPr lang="en-US" altLang="ja-JP" sz="1200" b="0" i="0" baseline="0">
                    <a:solidFill>
                      <a:schemeClr val="tx1"/>
                    </a:solidFill>
                    <a:effectLst/>
                    <a:latin typeface="Meiryo UI" panose="020B0604030504040204" pitchFamily="50" charset="-128"/>
                    <a:ea typeface="Meiryo UI" panose="020B0604030504040204" pitchFamily="50" charset="-128"/>
                  </a:rPr>
                  <a:t>)</a:t>
                </a:r>
                <a:endParaRPr lang="ja-JP" altLang="ja-JP" sz="1200">
                  <a:solidFill>
                    <a:schemeClr val="tx1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2100494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226540404040399"/>
          <c:y val="0.24133093653859913"/>
          <c:w val="0.23773464116296561"/>
          <c:h val="0.531935999999999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txPr>
    <a:bodyPr/>
    <a:lstStyle/>
    <a:p>
      <a:pPr>
        <a:defRPr sz="1200" baseline="0">
          <a:latin typeface="游ゴシック" panose="020B0400000000000000" pitchFamily="50" charset="-128"/>
          <a:ea typeface="游ゴシック" panose="020B04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97351606065383"/>
          <c:y val="3.8544009691096302E-2"/>
          <c:w val="0.61794317524931863"/>
          <c:h val="0.761923900616717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オレフィン!$J$5</c:f>
              <c:strCache>
                <c:ptCount val="1"/>
                <c:pt idx="0">
                  <c:v>CO2利用分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オレフィン!$K$3:$Q$4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オレフィン!$K$5:$Q$5</c:f>
              <c:numCache>
                <c:formatCode>0.00E+00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FE-41D0-AE9E-D0C504725532}"/>
            </c:ext>
          </c:extLst>
        </c:ser>
        <c:ser>
          <c:idx val="1"/>
          <c:order val="1"/>
          <c:tx>
            <c:strRef>
              <c:f>オレフィン!$J$6</c:f>
              <c:strCache>
                <c:ptCount val="1"/>
                <c:pt idx="0">
                  <c:v>CO2回収エネルギー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オレフィン!$K$3:$Q$4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オレフィン!$K$6:$Q$6</c:f>
              <c:numCache>
                <c:formatCode>0.00E+00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FE-41D0-AE9E-D0C504725532}"/>
            </c:ext>
          </c:extLst>
        </c:ser>
        <c:ser>
          <c:idx val="2"/>
          <c:order val="2"/>
          <c:tx>
            <c:strRef>
              <c:f>オレフィン!$J$7</c:f>
              <c:strCache>
                <c:ptCount val="1"/>
                <c:pt idx="0">
                  <c:v>水素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オレフィン!$K$3:$Q$4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オレフィン!$K$7:$Q$7</c:f>
              <c:numCache>
                <c:formatCode>0.00E+00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FE-41D0-AE9E-D0C504725532}"/>
            </c:ext>
          </c:extLst>
        </c:ser>
        <c:ser>
          <c:idx val="3"/>
          <c:order val="3"/>
          <c:tx>
            <c:strRef>
              <c:f>オレフィン!$J$8</c:f>
              <c:strCache>
                <c:ptCount val="1"/>
                <c:pt idx="0">
                  <c:v>電力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オレフィン!$K$3:$Q$4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オレフィン!$K$8:$Q$8</c:f>
              <c:numCache>
                <c:formatCode>0.00E+00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FE-41D0-AE9E-D0C504725532}"/>
            </c:ext>
          </c:extLst>
        </c:ser>
        <c:ser>
          <c:idx val="4"/>
          <c:order val="4"/>
          <c:tx>
            <c:strRef>
              <c:f>オレフィン!$J$9</c:f>
              <c:strCache>
                <c:ptCount val="1"/>
                <c:pt idx="0">
                  <c:v>熱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オレフィン!$K$3:$Q$4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オレフィン!$K$9:$Q$9</c:f>
              <c:numCache>
                <c:formatCode>0.00E+00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0FE-41D0-AE9E-D0C504725532}"/>
            </c:ext>
          </c:extLst>
        </c:ser>
        <c:ser>
          <c:idx val="7"/>
          <c:order val="5"/>
          <c:tx>
            <c:strRef>
              <c:f>オレフィン!$J$10</c:f>
              <c:strCache>
                <c:ptCount val="1"/>
                <c:pt idx="0">
                  <c:v>メタノール（CCU由来）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  <a:effectLst/>
          </c:spPr>
          <c:invertIfNegative val="0"/>
          <c:cat>
            <c:multiLvlStrRef>
              <c:f>オレフィン!$K$3:$Q$4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オレフィン!$K$10:$Q$10</c:f>
              <c:numCache>
                <c:formatCode>0.00E+00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0FE-41D0-AE9E-D0C504725532}"/>
            </c:ext>
          </c:extLst>
        </c:ser>
        <c:ser>
          <c:idx val="8"/>
          <c:order val="6"/>
          <c:tx>
            <c:strRef>
              <c:f>オレフィン!$J$11</c:f>
              <c:strCache>
                <c:ptCount val="1"/>
                <c:pt idx="0">
                  <c:v>触媒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  <a:effectLst/>
          </c:spPr>
          <c:invertIfNegative val="0"/>
          <c:cat>
            <c:multiLvlStrRef>
              <c:f>オレフィン!$K$3:$Q$4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オレフィン!$K$11:$Q$11</c:f>
              <c:numCache>
                <c:formatCode>0.00E+00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0FE-41D0-AE9E-D0C504725532}"/>
            </c:ext>
          </c:extLst>
        </c:ser>
        <c:ser>
          <c:idx val="5"/>
          <c:order val="7"/>
          <c:tx>
            <c:strRef>
              <c:f>オレフィン!$J$12</c:f>
              <c:strCache>
                <c:ptCount val="1"/>
                <c:pt idx="0">
                  <c:v>従来技術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f>オレフィン!$K$3:$Q$4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オレフィン!$K$12:$Q$12</c:f>
              <c:numCache>
                <c:formatCode>0.00E+00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0FE-41D0-AE9E-D0C504725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0049448"/>
        <c:axId val="1210050760"/>
      </c:barChart>
      <c:lineChart>
        <c:grouping val="standard"/>
        <c:varyColors val="0"/>
        <c:ser>
          <c:idx val="6"/>
          <c:order val="8"/>
          <c:tx>
            <c:strRef>
              <c:f>オレフィン!$J$13</c:f>
              <c:strCache>
                <c:ptCount val="1"/>
                <c:pt idx="0">
                  <c:v>LCCO2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12"/>
            <c:spPr>
              <a:solidFill>
                <a:schemeClr val="bg1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オレフィン!$K$3:$Q$4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オレフィン!$K$13:$Q$13</c:f>
              <c:numCache>
                <c:formatCode>0.00E+00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0FE-41D0-AE9E-D0C504725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0049448"/>
        <c:axId val="1210050760"/>
      </c:lineChart>
      <c:catAx>
        <c:axId val="1210049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210050760"/>
        <c:crosses val="autoZero"/>
        <c:auto val="1"/>
        <c:lblAlgn val="ctr"/>
        <c:lblOffset val="100"/>
        <c:noMultiLvlLbl val="0"/>
      </c:catAx>
      <c:valAx>
        <c:axId val="1210050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r>
                  <a:rPr lang="en-US" altLang="ja-JP" sz="1200" b="0" i="0" baseline="0">
                    <a:solidFill>
                      <a:schemeClr val="tx1"/>
                    </a:solidFill>
                    <a:effectLst/>
                    <a:latin typeface="Meiryo UI" panose="020B0604030504040204" pitchFamily="50" charset="-128"/>
                    <a:ea typeface="Meiryo UI" panose="020B0604030504040204" pitchFamily="50" charset="-128"/>
                  </a:rPr>
                  <a:t>LCCO2(kg-CO2/kg-</a:t>
                </a:r>
                <a:r>
                  <a:rPr lang="ja-JP" altLang="en-US" sz="1200" b="0" i="0" u="none" strike="noStrike" kern="1200" baseline="0">
                    <a:solidFill>
                      <a:schemeClr val="tx1"/>
                    </a:solidFill>
                    <a:effectLst/>
                    <a:latin typeface="Meiryo UI" panose="020B0604030504040204" pitchFamily="50" charset="-128"/>
                    <a:ea typeface="Meiryo UI" panose="020B0604030504040204" pitchFamily="50" charset="-128"/>
                  </a:rPr>
                  <a:t>主生成物</a:t>
                </a:r>
                <a:r>
                  <a:rPr lang="en-US" altLang="ja-JP" sz="1200" b="0" i="0" baseline="0">
                    <a:solidFill>
                      <a:schemeClr val="tx1"/>
                    </a:solidFill>
                    <a:effectLst/>
                    <a:latin typeface="Meiryo UI" panose="020B0604030504040204" pitchFamily="50" charset="-128"/>
                    <a:ea typeface="Meiryo UI" panose="020B0604030504040204" pitchFamily="50" charset="-128"/>
                  </a:rPr>
                  <a:t>)</a:t>
                </a:r>
                <a:endParaRPr lang="ja-JP" altLang="ja-JP" sz="1200">
                  <a:solidFill>
                    <a:schemeClr val="tx1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  <a:cs typeface="+mn-cs"/>
                </a:defRPr>
              </a:pPr>
              <a:endParaRPr lang="ja-JP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210049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76453689676825243"/>
          <c:y val="0.21650132371680003"/>
          <c:w val="0.2354631032317476"/>
          <c:h val="0.47229149476440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200" baseline="0">
          <a:latin typeface="游ゴシック" panose="020B0400000000000000" pitchFamily="50" charset="-128"/>
          <a:ea typeface="游ゴシック" panose="020B04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97351606065383"/>
          <c:y val="3.8544009691096302E-2"/>
          <c:w val="0.61794317524931863"/>
          <c:h val="0.761923900616717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芳香族!$J$5</c:f>
              <c:strCache>
                <c:ptCount val="1"/>
                <c:pt idx="0">
                  <c:v>CO2利用分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芳香族!$K$3:$Q$4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芳香族!$K$5:$Q$5</c:f>
              <c:numCache>
                <c:formatCode>0.00E+00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64-414D-BAFB-54405E654386}"/>
            </c:ext>
          </c:extLst>
        </c:ser>
        <c:ser>
          <c:idx val="2"/>
          <c:order val="2"/>
          <c:tx>
            <c:strRef>
              <c:f>芳香族!$J$7</c:f>
              <c:strCache>
                <c:ptCount val="1"/>
                <c:pt idx="0">
                  <c:v>水素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芳香族!$K$3:$Q$4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芳香族!$K$7:$Q$7</c:f>
              <c:numCache>
                <c:formatCode>0.00E+00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64-414D-BAFB-54405E654386}"/>
            </c:ext>
          </c:extLst>
        </c:ser>
        <c:ser>
          <c:idx val="3"/>
          <c:order val="3"/>
          <c:tx>
            <c:strRef>
              <c:f>芳香族!$J$8</c:f>
              <c:strCache>
                <c:ptCount val="1"/>
                <c:pt idx="0">
                  <c:v>電力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芳香族!$K$3:$Q$4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芳香族!$K$8:$Q$8</c:f>
              <c:numCache>
                <c:formatCode>0.00E+00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664-414D-BAFB-54405E654386}"/>
            </c:ext>
          </c:extLst>
        </c:ser>
        <c:ser>
          <c:idx val="4"/>
          <c:order val="4"/>
          <c:tx>
            <c:strRef>
              <c:f>芳香族!$J$9</c:f>
              <c:strCache>
                <c:ptCount val="1"/>
                <c:pt idx="0">
                  <c:v>熱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芳香族!$K$3:$Q$4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芳香族!$K$9:$Q$9</c:f>
              <c:numCache>
                <c:formatCode>0.00E+00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664-414D-BAFB-54405E654386}"/>
            </c:ext>
          </c:extLst>
        </c:ser>
        <c:ser>
          <c:idx val="7"/>
          <c:order val="5"/>
          <c:tx>
            <c:strRef>
              <c:f>芳香族!$J$10</c:f>
              <c:strCache>
                <c:ptCount val="1"/>
                <c:pt idx="0">
                  <c:v>メタノール（CCU由来）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  <a:effectLst/>
          </c:spPr>
          <c:invertIfNegative val="0"/>
          <c:cat>
            <c:multiLvlStrRef>
              <c:f>芳香族!$K$3:$Q$4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芳香族!$K$10:$Q$10</c:f>
              <c:numCache>
                <c:formatCode>0.00E+00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664-414D-BAFB-54405E654386}"/>
            </c:ext>
          </c:extLst>
        </c:ser>
        <c:ser>
          <c:idx val="8"/>
          <c:order val="6"/>
          <c:tx>
            <c:strRef>
              <c:f>芳香族!$J$11</c:f>
              <c:strCache>
                <c:ptCount val="1"/>
                <c:pt idx="0">
                  <c:v>触媒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  <a:effectLst/>
          </c:spPr>
          <c:invertIfNegative val="0"/>
          <c:cat>
            <c:multiLvlStrRef>
              <c:f>芳香族!$K$3:$Q$4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芳香族!$K$11:$Q$11</c:f>
              <c:numCache>
                <c:formatCode>0.00E+00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664-414D-BAFB-54405E654386}"/>
            </c:ext>
          </c:extLst>
        </c:ser>
        <c:ser>
          <c:idx val="5"/>
          <c:order val="7"/>
          <c:tx>
            <c:strRef>
              <c:f>芳香族!$J$12</c:f>
              <c:strCache>
                <c:ptCount val="1"/>
                <c:pt idx="0">
                  <c:v>従来技術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f>芳香族!$K$3:$Q$4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芳香族!$K$12:$Q$12</c:f>
              <c:numCache>
                <c:formatCode>0.00E+00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664-414D-BAFB-54405E654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0049448"/>
        <c:axId val="1210050760"/>
      </c:barChart>
      <c:lineChart>
        <c:grouping val="standard"/>
        <c:varyColors val="0"/>
        <c:ser>
          <c:idx val="1"/>
          <c:order val="1"/>
          <c:tx>
            <c:strRef>
              <c:f>芳香族!$J$6</c:f>
              <c:strCache>
                <c:ptCount val="1"/>
                <c:pt idx="0">
                  <c:v>CO2回収エネルギー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芳香族!$K$6:$Q$6</c:f>
              <c:numCache>
                <c:formatCode>0.00E+00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79-4568-8531-60F19F20F40E}"/>
            </c:ext>
          </c:extLst>
        </c:ser>
        <c:ser>
          <c:idx val="6"/>
          <c:order val="8"/>
          <c:tx>
            <c:strRef>
              <c:f>芳香族!$J$13</c:f>
              <c:strCache>
                <c:ptCount val="1"/>
                <c:pt idx="0">
                  <c:v>LCCO2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12"/>
            <c:spPr>
              <a:solidFill>
                <a:schemeClr val="bg1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6504941404316318E-2"/>
                  <c:y val="-5.01301508976750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A2-4693-944F-C9C48DC65A54}"/>
                </c:ext>
              </c:extLst>
            </c:dLbl>
            <c:dLbl>
              <c:idx val="1"/>
              <c:layout>
                <c:manualLayout>
                  <c:x val="-4.4782536167119448E-2"/>
                  <c:y val="-5.01301508976750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A2-4693-944F-C9C48DC65A54}"/>
                </c:ext>
              </c:extLst>
            </c:dLbl>
            <c:dLbl>
              <c:idx val="2"/>
              <c:layout>
                <c:manualLayout>
                  <c:x val="-4.1337725692725681E-2"/>
                  <c:y val="-4.2610628263023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A2-4693-944F-C9C48DC65A54}"/>
                </c:ext>
              </c:extLst>
            </c:dLbl>
            <c:dLbl>
              <c:idx val="3"/>
              <c:layout>
                <c:manualLayout>
                  <c:x val="-4.3060130929922585E-2"/>
                  <c:y val="-4.01041207181400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A2-4693-944F-C9C48DC65A54}"/>
                </c:ext>
              </c:extLst>
            </c:dLbl>
            <c:dLbl>
              <c:idx val="4"/>
              <c:layout>
                <c:manualLayout>
                  <c:x val="-4.3060130929922585E-2"/>
                  <c:y val="-3.7597613173256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A2-4693-944F-C9C48DC65A54}"/>
                </c:ext>
              </c:extLst>
            </c:dLbl>
            <c:dLbl>
              <c:idx val="5"/>
              <c:layout>
                <c:manualLayout>
                  <c:x val="-4.6504941404316318E-2"/>
                  <c:y val="-3.7597613173256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4A2-4693-944F-C9C48DC65A54}"/>
                </c:ext>
              </c:extLst>
            </c:dLbl>
            <c:dLbl>
              <c:idx val="6"/>
              <c:layout>
                <c:manualLayout>
                  <c:x val="-4.6504941404316449E-2"/>
                  <c:y val="-4.01041207181400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A2-4693-944F-C9C48DC65A54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芳香族!$K$3:$Q$4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芳香族!$K$13:$Q$13</c:f>
              <c:numCache>
                <c:formatCode>0.00E+00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664-414D-BAFB-54405E654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0049448"/>
        <c:axId val="1210050760"/>
      </c:lineChart>
      <c:catAx>
        <c:axId val="1210049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210050760"/>
        <c:crosses val="autoZero"/>
        <c:auto val="1"/>
        <c:lblAlgn val="ctr"/>
        <c:lblOffset val="100"/>
        <c:noMultiLvlLbl val="0"/>
      </c:catAx>
      <c:valAx>
        <c:axId val="1210050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r>
                  <a:rPr lang="en-US" altLang="ja-JP" sz="1200" b="0" i="0" baseline="0">
                    <a:solidFill>
                      <a:schemeClr val="tx1"/>
                    </a:solidFill>
                    <a:effectLst/>
                    <a:latin typeface="Meiryo UI" panose="020B0604030504040204" pitchFamily="50" charset="-128"/>
                    <a:ea typeface="Meiryo UI" panose="020B0604030504040204" pitchFamily="50" charset="-128"/>
                  </a:rPr>
                  <a:t>LCCO2(kg-CO2/kg-</a:t>
                </a:r>
                <a:r>
                  <a:rPr lang="ja-JP" altLang="en-US" sz="1200" b="0" i="0" u="none" strike="noStrike" kern="1200" baseline="0">
                    <a:solidFill>
                      <a:schemeClr val="tx1"/>
                    </a:solidFill>
                    <a:effectLst/>
                    <a:latin typeface="Meiryo UI" panose="020B0604030504040204" pitchFamily="50" charset="-128"/>
                    <a:ea typeface="Meiryo UI" panose="020B0604030504040204" pitchFamily="50" charset="-128"/>
                  </a:rPr>
                  <a:t>主生成物</a:t>
                </a:r>
                <a:r>
                  <a:rPr lang="en-US" altLang="ja-JP" sz="1200" b="0" i="0" baseline="0">
                    <a:solidFill>
                      <a:schemeClr val="tx1"/>
                    </a:solidFill>
                    <a:effectLst/>
                    <a:latin typeface="Meiryo UI" panose="020B0604030504040204" pitchFamily="50" charset="-128"/>
                    <a:ea typeface="Meiryo UI" panose="020B0604030504040204" pitchFamily="50" charset="-128"/>
                  </a:rPr>
                  <a:t>)</a:t>
                </a:r>
                <a:endParaRPr lang="ja-JP" altLang="ja-JP" sz="1200">
                  <a:solidFill>
                    <a:schemeClr val="tx1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  <a:cs typeface="+mn-cs"/>
                </a:defRPr>
              </a:pPr>
              <a:endParaRPr lang="ja-JP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210049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egendEntry>
        <c:idx val="5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200" baseline="0">
          <a:latin typeface="游ゴシック" panose="020B0400000000000000" pitchFamily="50" charset="-128"/>
          <a:ea typeface="游ゴシック" panose="020B04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843584590583686E-2"/>
          <c:y val="3.8544009691096302E-2"/>
          <c:w val="0.68639296127055327"/>
          <c:h val="0.793158112853621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液体燃料!$J$5</c:f>
              <c:strCache>
                <c:ptCount val="1"/>
                <c:pt idx="0">
                  <c:v>CO2利用分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液体燃料!$K$3:$Q$4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液体燃料!$K$5:$Q$5</c:f>
              <c:numCache>
                <c:formatCode>0.00E+00</c:formatCode>
                <c:ptCount val="7"/>
                <c:pt idx="0">
                  <c:v>-3.0877192982456139</c:v>
                </c:pt>
                <c:pt idx="1">
                  <c:v>-3.0877192982456139</c:v>
                </c:pt>
                <c:pt idx="2">
                  <c:v>-3.0877192982456139</c:v>
                </c:pt>
                <c:pt idx="3">
                  <c:v>0</c:v>
                </c:pt>
                <c:pt idx="4">
                  <c:v>-3.0877192982456139</c:v>
                </c:pt>
                <c:pt idx="5">
                  <c:v>-3.0877192982456139</c:v>
                </c:pt>
                <c:pt idx="6">
                  <c:v>-3.0877192982456139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A1-446F-BE3D-BA0AE3F3AED6}"/>
            </c:ext>
          </c:extLst>
        </c:ser>
        <c:ser>
          <c:idx val="1"/>
          <c:order val="1"/>
          <c:tx>
            <c:strRef>
              <c:f>液体燃料!$J$6</c:f>
              <c:strCache>
                <c:ptCount val="1"/>
                <c:pt idx="0">
                  <c:v>CO2回収エネルギー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液体燃料!$K$3:$Q$4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液体燃料!$K$6:$Q$6</c:f>
              <c:numCache>
                <c:formatCode>0.00E+00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A1-446F-BE3D-BA0AE3F3AED6}"/>
            </c:ext>
          </c:extLst>
        </c:ser>
        <c:ser>
          <c:idx val="2"/>
          <c:order val="2"/>
          <c:tx>
            <c:strRef>
              <c:f>液体燃料!$J$8</c:f>
              <c:strCache>
                <c:ptCount val="1"/>
                <c:pt idx="0">
                  <c:v>電力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液体燃料!$K$3:$Q$4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液体燃料!$K$8:$Q$8</c:f>
              <c:numCache>
                <c:formatCode>0.00E+00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A1-446F-BE3D-BA0AE3F3AED6}"/>
            </c:ext>
          </c:extLst>
        </c:ser>
        <c:ser>
          <c:idx val="5"/>
          <c:order val="3"/>
          <c:tx>
            <c:strRef>
              <c:f>液体燃料!$J$9</c:f>
              <c:strCache>
                <c:ptCount val="1"/>
                <c:pt idx="0">
                  <c:v>熱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液体燃料!$K$3:$Q$4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液体燃料!$K$9:$Q$9</c:f>
              <c:numCache>
                <c:formatCode>0.00E+00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A1-446F-BE3D-BA0AE3F3AED6}"/>
            </c:ext>
          </c:extLst>
        </c:ser>
        <c:ser>
          <c:idx val="4"/>
          <c:order val="4"/>
          <c:tx>
            <c:strRef>
              <c:f>液体燃料!$J$11</c:f>
              <c:strCache>
                <c:ptCount val="1"/>
                <c:pt idx="0">
                  <c:v>メタノール（CCU由来）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  <a:effectLst/>
          </c:spPr>
          <c:invertIfNegative val="0"/>
          <c:cat>
            <c:multiLvlStrRef>
              <c:f>液体燃料!$K$3:$Q$4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液体燃料!$K$11:$Q$11</c:f>
              <c:numCache>
                <c:formatCode>0.00E+00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9C-4549-8348-192BAEDAF3DF}"/>
            </c:ext>
          </c:extLst>
        </c:ser>
        <c:ser>
          <c:idx val="7"/>
          <c:order val="5"/>
          <c:tx>
            <c:strRef>
              <c:f>液体燃料!$J$12</c:f>
              <c:strCache>
                <c:ptCount val="1"/>
                <c:pt idx="0">
                  <c:v>触媒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  <a:effectLst/>
          </c:spPr>
          <c:invertIfNegative val="0"/>
          <c:cat>
            <c:multiLvlStrRef>
              <c:f>液体燃料!$K$3:$Q$4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液体燃料!$K$12:$Q$12</c:f>
              <c:numCache>
                <c:formatCode>0.00E+00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9C-4549-8348-192BAEDAF3DF}"/>
            </c:ext>
          </c:extLst>
        </c:ser>
        <c:ser>
          <c:idx val="6"/>
          <c:order val="6"/>
          <c:tx>
            <c:strRef>
              <c:f>液体燃料!$J$13</c:f>
              <c:strCache>
                <c:ptCount val="1"/>
                <c:pt idx="0">
                  <c:v>従来技術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f>液体燃料!$K$3:$Q$4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液体燃料!$K$13:$Q$13</c:f>
              <c:numCache>
                <c:formatCode>0.00E+00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0.53437162655845794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7A1-446F-BE3D-BA0AE3F3A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0049448"/>
        <c:axId val="1210050760"/>
      </c:barChart>
      <c:lineChart>
        <c:grouping val="standard"/>
        <c:varyColors val="0"/>
        <c:ser>
          <c:idx val="3"/>
          <c:order val="7"/>
          <c:tx>
            <c:strRef>
              <c:f>液体燃料!$J$14</c:f>
              <c:strCache>
                <c:ptCount val="1"/>
                <c:pt idx="0">
                  <c:v>LCCO2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12"/>
            <c:spPr>
              <a:solidFill>
                <a:schemeClr val="bg1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液体燃料!$K$3:$Q$4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液体燃料!$K$14:$Q$14</c:f>
              <c:numCache>
                <c:formatCode>0.00E+00</c:formatCode>
                <c:ptCount val="7"/>
                <c:pt idx="0">
                  <c:v>-3.0877192982456139</c:v>
                </c:pt>
                <c:pt idx="1">
                  <c:v>-3.0877192982456139</c:v>
                </c:pt>
                <c:pt idx="2">
                  <c:v>-3.0877192982456139</c:v>
                </c:pt>
                <c:pt idx="3">
                  <c:v>0.53437162655845794</c:v>
                </c:pt>
                <c:pt idx="4">
                  <c:v>-3.0877192982456139</c:v>
                </c:pt>
                <c:pt idx="5">
                  <c:v>-3.0877192982456139</c:v>
                </c:pt>
                <c:pt idx="6">
                  <c:v>-3.0877192982456139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7A1-446F-BE3D-BA0AE3F3A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0049448"/>
        <c:axId val="1210050760"/>
      </c:lineChart>
      <c:catAx>
        <c:axId val="1210049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210050760"/>
        <c:crosses val="autoZero"/>
        <c:auto val="1"/>
        <c:lblAlgn val="ctr"/>
        <c:lblOffset val="100"/>
        <c:noMultiLvlLbl val="0"/>
      </c:catAx>
      <c:valAx>
        <c:axId val="1210050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r>
                  <a:rPr lang="en-US" altLang="ja-JP" sz="1200" b="0" i="0" baseline="0">
                    <a:solidFill>
                      <a:schemeClr val="tx1"/>
                    </a:solidFill>
                    <a:effectLst/>
                    <a:latin typeface="Meiryo UI" panose="020B0604030504040204" pitchFamily="50" charset="-128"/>
                    <a:ea typeface="Meiryo UI" panose="020B0604030504040204" pitchFamily="50" charset="-128"/>
                  </a:rPr>
                  <a:t>LCCO2(kg-CO2/kg-</a:t>
                </a:r>
                <a:r>
                  <a:rPr lang="ja-JP" altLang="en-US" sz="1200" b="0" i="0" u="none" strike="noStrike" kern="1200" baseline="0">
                    <a:solidFill>
                      <a:schemeClr val="tx1"/>
                    </a:solidFill>
                    <a:effectLst/>
                    <a:latin typeface="Meiryo UI" panose="020B0604030504040204" pitchFamily="50" charset="-128"/>
                    <a:ea typeface="Meiryo UI" panose="020B0604030504040204" pitchFamily="50" charset="-128"/>
                  </a:rPr>
                  <a:t>主生成物</a:t>
                </a:r>
                <a:r>
                  <a:rPr lang="en-US" altLang="ja-JP" sz="1200" b="0" i="0" baseline="0">
                    <a:solidFill>
                      <a:schemeClr val="tx1"/>
                    </a:solidFill>
                    <a:effectLst/>
                    <a:latin typeface="Meiryo UI" panose="020B0604030504040204" pitchFamily="50" charset="-128"/>
                    <a:ea typeface="Meiryo UI" panose="020B0604030504040204" pitchFamily="50" charset="-128"/>
                  </a:rPr>
                  <a:t>)</a:t>
                </a:r>
                <a:endParaRPr lang="ja-JP" altLang="ja-JP" sz="1200">
                  <a:solidFill>
                    <a:schemeClr val="tx1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  <a:cs typeface="+mn-cs"/>
                </a:defRPr>
              </a:pPr>
              <a:endParaRPr lang="ja-JP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210049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81532081188134464"/>
          <c:y val="0.14401591915781503"/>
          <c:w val="0.17816290762797846"/>
          <c:h val="0.35210947247739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aseline="0">
          <a:latin typeface="游ゴシック" panose="020B0400000000000000" pitchFamily="50" charset="-128"/>
          <a:ea typeface="游ゴシック" panose="020B04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97351606065383"/>
          <c:y val="3.8544009691096302E-2"/>
          <c:w val="0.66898193321606714"/>
          <c:h val="0.793158112853621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ギ酸!$J$5</c:f>
              <c:strCache>
                <c:ptCount val="1"/>
                <c:pt idx="0">
                  <c:v>CO2利用分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ギ酸!$K$3:$Q$4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ギ酸!$K$5:$Q$5</c:f>
              <c:numCache>
                <c:formatCode>0.00E+00</c:formatCode>
                <c:ptCount val="7"/>
                <c:pt idx="0">
                  <c:v>-0.95652173913043481</c:v>
                </c:pt>
                <c:pt idx="1">
                  <c:v>-0.95652173913043481</c:v>
                </c:pt>
                <c:pt idx="2">
                  <c:v>-0.95652173913043481</c:v>
                </c:pt>
                <c:pt idx="3">
                  <c:v>0</c:v>
                </c:pt>
                <c:pt idx="4">
                  <c:v>-0.95652173913043481</c:v>
                </c:pt>
                <c:pt idx="5">
                  <c:v>-0.95652173913043481</c:v>
                </c:pt>
                <c:pt idx="6">
                  <c:v>-0.95652173913043481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26-4D6B-AC8F-FD6CD10A9EFE}"/>
            </c:ext>
          </c:extLst>
        </c:ser>
        <c:ser>
          <c:idx val="1"/>
          <c:order val="1"/>
          <c:tx>
            <c:strRef>
              <c:f>ギ酸!$J$6</c:f>
              <c:strCache>
                <c:ptCount val="1"/>
                <c:pt idx="0">
                  <c:v>CO2回収エネルギー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ギ酸!$K$3:$Q$4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ギ酸!$K$6:$Q$6</c:f>
              <c:numCache>
                <c:formatCode>0.00E+00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26-4D6B-AC8F-FD6CD10A9EFE}"/>
            </c:ext>
          </c:extLst>
        </c:ser>
        <c:ser>
          <c:idx val="2"/>
          <c:order val="2"/>
          <c:tx>
            <c:strRef>
              <c:f>ギ酸!$J$7</c:f>
              <c:strCache>
                <c:ptCount val="1"/>
                <c:pt idx="0">
                  <c:v>水素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f>ギ酸!$K$3:$Q$4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ギ酸!$K$7:$Q$7</c:f>
              <c:numCache>
                <c:formatCode>0.00E+00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26-4D6B-AC8F-FD6CD10A9EFE}"/>
            </c:ext>
          </c:extLst>
        </c:ser>
        <c:ser>
          <c:idx val="3"/>
          <c:order val="3"/>
          <c:tx>
            <c:strRef>
              <c:f>ギ酸!$J$8</c:f>
              <c:strCache>
                <c:ptCount val="1"/>
                <c:pt idx="0">
                  <c:v>電力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ギ酸!$K$3:$Q$4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ギ酸!$K$8:$Q$8</c:f>
              <c:numCache>
                <c:formatCode>0.00E+00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26-4D6B-AC8F-FD6CD10A9EFE}"/>
            </c:ext>
          </c:extLst>
        </c:ser>
        <c:ser>
          <c:idx val="4"/>
          <c:order val="4"/>
          <c:tx>
            <c:strRef>
              <c:f>ギ酸!$J$9</c:f>
              <c:strCache>
                <c:ptCount val="1"/>
                <c:pt idx="0">
                  <c:v>熱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ギ酸!$K$3:$Q$4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ギ酸!$K$9:$Q$9</c:f>
              <c:numCache>
                <c:formatCode>0.00E+00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726-4D6B-AC8F-FD6CD10A9EFE}"/>
            </c:ext>
          </c:extLst>
        </c:ser>
        <c:ser>
          <c:idx val="5"/>
          <c:order val="5"/>
          <c:tx>
            <c:strRef>
              <c:f>ギ酸!$J$10</c:f>
              <c:strCache>
                <c:ptCount val="1"/>
                <c:pt idx="0">
                  <c:v>従来技術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ギ酸!$K$3:$Q$4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cat>
          <c:val>
            <c:numRef>
              <c:f>ギ酸!$K$10:$Q$10</c:f>
              <c:numCache>
                <c:formatCode>0.00E+00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10.97976317159981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726-4D6B-AC8F-FD6CD10A9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0049448"/>
        <c:axId val="1210050760"/>
      </c:barChart>
      <c:scatterChart>
        <c:scatterStyle val="lineMarker"/>
        <c:varyColors val="0"/>
        <c:ser>
          <c:idx val="6"/>
          <c:order val="6"/>
          <c:tx>
            <c:strRef>
              <c:f>ギ酸!$J$11</c:f>
              <c:strCache>
                <c:ptCount val="1"/>
                <c:pt idx="0">
                  <c:v>LCCO2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12"/>
            <c:spPr>
              <a:solidFill>
                <a:schemeClr val="bg1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multiLvlStrRef>
              <c:f>ギ酸!$K$3:$Q$4</c:f>
              <c:multiLvlStrCache>
                <c:ptCount val="7"/>
                <c:lvl>
                  <c:pt idx="0">
                    <c:v>現状適用</c:v>
                  </c:pt>
                  <c:pt idx="1">
                    <c:v>中間</c:v>
                  </c:pt>
                  <c:pt idx="2">
                    <c:v>低炭素</c:v>
                  </c:pt>
                  <c:pt idx="4">
                    <c:v>現状適用</c:v>
                  </c:pt>
                  <c:pt idx="5">
                    <c:v>中間</c:v>
                  </c:pt>
                  <c:pt idx="6">
                    <c:v>低炭素</c:v>
                  </c:pt>
                </c:lvl>
                <c:lvl>
                  <c:pt idx="0">
                    <c:v>新規技術</c:v>
                  </c:pt>
                  <c:pt idx="3">
                    <c:v>従来技術</c:v>
                  </c:pt>
                  <c:pt idx="4">
                    <c:v>化学量論</c:v>
                  </c:pt>
                </c:lvl>
              </c:multiLvlStrCache>
            </c:multiLvlStrRef>
          </c:xVal>
          <c:yVal>
            <c:numRef>
              <c:f>ギ酸!$K$11:$Q$11</c:f>
              <c:numCache>
                <c:formatCode>0.00E+00</c:formatCode>
                <c:ptCount val="7"/>
                <c:pt idx="0">
                  <c:v>-0.95652173913043481</c:v>
                </c:pt>
                <c:pt idx="1">
                  <c:v>-0.95652173913043481</c:v>
                </c:pt>
                <c:pt idx="2">
                  <c:v>-0.95652173913043481</c:v>
                </c:pt>
                <c:pt idx="3">
                  <c:v>10.97976317159981</c:v>
                </c:pt>
                <c:pt idx="4">
                  <c:v>-0.95652173913043481</c:v>
                </c:pt>
                <c:pt idx="5">
                  <c:v>-0.95652173913043481</c:v>
                </c:pt>
                <c:pt idx="6">
                  <c:v>-0.95652173913043481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A726-4D6B-AC8F-FD6CD10A9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0049448"/>
        <c:axId val="1210050760"/>
      </c:scatterChart>
      <c:catAx>
        <c:axId val="1210049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210050760"/>
        <c:crosses val="autoZero"/>
        <c:auto val="1"/>
        <c:lblAlgn val="ctr"/>
        <c:lblOffset val="100"/>
        <c:noMultiLvlLbl val="0"/>
      </c:catAx>
      <c:valAx>
        <c:axId val="1210050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r>
                  <a:rPr lang="en-US" altLang="ja-JP" sz="1200" b="0" i="0" baseline="0">
                    <a:solidFill>
                      <a:schemeClr val="tx1"/>
                    </a:solidFill>
                    <a:effectLst/>
                    <a:latin typeface="Meiryo UI" panose="020B0604030504040204" pitchFamily="50" charset="-128"/>
                    <a:ea typeface="Meiryo UI" panose="020B0604030504040204" pitchFamily="50" charset="-128"/>
                  </a:rPr>
                  <a:t>LCCO2(kg-CO2/kg-</a:t>
                </a:r>
                <a:r>
                  <a:rPr lang="ja-JP" altLang="en-US" sz="1200" b="0" i="0" u="none" strike="noStrike" kern="1200" baseline="0">
                    <a:solidFill>
                      <a:schemeClr val="tx1"/>
                    </a:solidFill>
                    <a:effectLst/>
                    <a:latin typeface="Meiryo UI" panose="020B0604030504040204" pitchFamily="50" charset="-128"/>
                    <a:ea typeface="Meiryo UI" panose="020B0604030504040204" pitchFamily="50" charset="-128"/>
                  </a:rPr>
                  <a:t>主生成物</a:t>
                </a:r>
                <a:r>
                  <a:rPr lang="en-US" altLang="ja-JP" sz="1200" b="0" i="0" baseline="0">
                    <a:solidFill>
                      <a:schemeClr val="tx1"/>
                    </a:solidFill>
                    <a:effectLst/>
                    <a:latin typeface="Meiryo UI" panose="020B0604030504040204" pitchFamily="50" charset="-128"/>
                    <a:ea typeface="Meiryo UI" panose="020B0604030504040204" pitchFamily="50" charset="-128"/>
                  </a:rPr>
                  <a:t>)</a:t>
                </a:r>
                <a:endParaRPr lang="ja-JP" altLang="ja-JP" sz="1200">
                  <a:solidFill>
                    <a:schemeClr val="tx1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  <a:cs typeface="+mn-cs"/>
                </a:defRPr>
              </a:pPr>
              <a:endParaRPr lang="ja-JP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210049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875064996829991"/>
          <c:y val="4.3552459832497441E-2"/>
          <c:w val="0.1949337594091099"/>
          <c:h val="0.32835643527942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200" baseline="0">
          <a:latin typeface="游ゴシック" panose="020B0400000000000000" pitchFamily="50" charset="-128"/>
          <a:ea typeface="游ゴシック" panose="020B04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Relationship Id="rId2" Target="../media/image1.png" Type="http://schemas.openxmlformats.org/officeDocument/2006/relationships/image"/><Relationship Id="rId3" Target="../media/image2.png" Type="http://schemas.openxmlformats.org/officeDocument/2006/relationships/image"/><Relationship Id="rId4" Target="../media/image3.png" Type="http://schemas.openxmlformats.org/officeDocument/2006/relationships/image"/></Relationships>
</file>

<file path=xl/drawings/_rels/drawing10.xml.rels><?xml version="1.0" encoding="UTF-8" standalone="yes"?><Relationships xmlns="http://schemas.openxmlformats.org/package/2006/relationships"><Relationship Id="rId1" Target="../charts/chart9.xml" Type="http://schemas.openxmlformats.org/officeDocument/2006/relationships/chart"/><Relationship Id="rId2" Target="../media/image16.png" Type="http://schemas.openxmlformats.org/officeDocument/2006/relationships/image"/><Relationship Id="rId3" Target="../media/image17.png" Type="http://schemas.openxmlformats.org/officeDocument/2006/relationships/image"/></Relationships>
</file>

<file path=xl/drawings/_rels/drawing11.xml.rels><?xml version="1.0" encoding="UTF-8" standalone="yes"?><Relationships xmlns="http://schemas.openxmlformats.org/package/2006/relationships"><Relationship Id="rId1" Target="../charts/chart10.xml" Type="http://schemas.openxmlformats.org/officeDocument/2006/relationships/chart"/><Relationship Id="rId2" Target="../media/image18.png" Type="http://schemas.openxmlformats.org/officeDocument/2006/relationships/image"/></Relationships>
</file>

<file path=xl/drawings/_rels/drawing12.xml.rels><?xml version="1.0" encoding="UTF-8" standalone="yes"?><Relationships xmlns="http://schemas.openxmlformats.org/package/2006/relationships"><Relationship Id="rId1" Target="../charts/chart11.xml" Type="http://schemas.openxmlformats.org/officeDocument/2006/relationships/chart"/><Relationship Id="rId2" Target="../media/image19.png" Type="http://schemas.openxmlformats.org/officeDocument/2006/relationships/image"/><Relationship Id="rId3" Target="../media/image20.png" Type="http://schemas.openxmlformats.org/officeDocument/2006/relationships/image"/></Relationships>
</file>

<file path=xl/drawings/_rels/drawing13.xml.rels><?xml version="1.0" encoding="UTF-8" standalone="yes"?><Relationships xmlns="http://schemas.openxmlformats.org/package/2006/relationships"><Relationship Id="rId1" Target="../charts/chart12.xml" Type="http://schemas.openxmlformats.org/officeDocument/2006/relationships/chart"/><Relationship Id="rId2" Target="../media/image21.png" Type="http://schemas.openxmlformats.org/officeDocument/2006/relationships/image"/></Relationships>
</file>

<file path=xl/drawings/_rels/drawing14.xml.rels><?xml version="1.0" encoding="UTF-8" standalone="yes"?><Relationships xmlns="http://schemas.openxmlformats.org/package/2006/relationships"><Relationship Id="rId1" Target="../charts/chart13.xml" Type="http://schemas.openxmlformats.org/officeDocument/2006/relationships/chart"/><Relationship Id="rId2" Target="../media/image22.png" Type="http://schemas.openxmlformats.org/officeDocument/2006/relationships/image"/></Relationships>
</file>

<file path=xl/drawings/_rels/drawing15.xml.rels><?xml version="1.0" encoding="UTF-8" standalone="yes"?><Relationships xmlns="http://schemas.openxmlformats.org/package/2006/relationships"><Relationship Id="rId1" Target="../charts/chart14.xml" Type="http://schemas.openxmlformats.org/officeDocument/2006/relationships/chart"/><Relationship Id="rId2" Target="../media/image23.png" Type="http://schemas.openxmlformats.org/officeDocument/2006/relationships/image"/></Relationships>
</file>

<file path=xl/drawings/_rels/drawing16.xml.rels><?xml version="1.0" encoding="UTF-8" standalone="yes"?><Relationships xmlns="http://schemas.openxmlformats.org/package/2006/relationships"><Relationship Id="rId1" Target="../charts/chart15.xml" Type="http://schemas.openxmlformats.org/officeDocument/2006/relationships/chart"/><Relationship Id="rId2" Target="../media/image24.png" Type="http://schemas.openxmlformats.org/officeDocument/2006/relationships/image"/></Relationships>
</file>

<file path=xl/drawings/_rels/drawing17.xml.rels><?xml version="1.0" encoding="UTF-8" standalone="yes"?><Relationships xmlns="http://schemas.openxmlformats.org/package/2006/relationships"><Relationship Id="rId1" Target="../charts/chart16.xml" Type="http://schemas.openxmlformats.org/officeDocument/2006/relationships/chart"/><Relationship Id="rId2" Target="../media/image25.png" Type="http://schemas.openxmlformats.org/officeDocument/2006/relationships/image"/><Relationship Id="rId3" Target="../media/image26.png" Type="http://schemas.openxmlformats.org/officeDocument/2006/relationships/image"/></Relationships>
</file>

<file path=xl/drawings/_rels/drawing18.xml.rels><?xml version="1.0" encoding="UTF-8" standalone="yes"?><Relationships xmlns="http://schemas.openxmlformats.org/package/2006/relationships"><Relationship Id="rId1" Target="../charts/chart17.xml" Type="http://schemas.openxmlformats.org/officeDocument/2006/relationships/chart"/><Relationship Id="rId2" Target="../media/image27.png" Type="http://schemas.openxmlformats.org/officeDocument/2006/relationships/image"/><Relationship Id="rId3" Target="../media/image28.png" Type="http://schemas.openxmlformats.org/officeDocument/2006/relationships/image"/></Relationships>
</file>

<file path=xl/drawings/_rels/drawing19.xml.rels><?xml version="1.0" encoding="UTF-8" standalone="yes"?><Relationships xmlns="http://schemas.openxmlformats.org/package/2006/relationships"><Relationship Id="rId1" Target="../charts/chart18.xml" Type="http://schemas.openxmlformats.org/officeDocument/2006/relationships/chart"/><Relationship Id="rId2" Target="../media/image1.png" Type="http://schemas.openxmlformats.org/officeDocument/2006/relationships/image"/></Relationships>
</file>

<file path=xl/drawings/_rels/drawing20.xml.rels><?xml version="1.0" encoding="UTF-8" standalone="yes"?><Relationships xmlns="http://schemas.openxmlformats.org/package/2006/relationships"><Relationship Id="rId1" Target="../charts/chart19.xml" Type="http://schemas.openxmlformats.org/officeDocument/2006/relationships/chart"/><Relationship Id="rId2" Target="../media/image1.png" Type="http://schemas.openxmlformats.org/officeDocument/2006/relationships/image"/></Relationships>
</file>

<file path=xl/drawings/_rels/drawing21.xml.rels><?xml version="1.0" encoding="UTF-8" standalone="yes"?><Relationships xmlns="http://schemas.openxmlformats.org/package/2006/relationships"><Relationship Id="rId1" Target="../charts/chart20.xml" Type="http://schemas.openxmlformats.org/officeDocument/2006/relationships/chart"/><Relationship Id="rId2" Target="../media/image1.png" Type="http://schemas.openxmlformats.org/officeDocument/2006/relationships/image"/><Relationship Id="rId3" Target="../charts/chart21.xml" Type="http://schemas.openxmlformats.org/officeDocument/2006/relationships/chart"/></Relationships>
</file>

<file path=xl/drawings/_rels/drawing3.xml.rels><?xml version="1.0" encoding="UTF-8" standalone="yes"?><Relationships xmlns="http://schemas.openxmlformats.org/package/2006/relationships"><Relationship Id="rId1" Target="../charts/chart2.xml" Type="http://schemas.openxmlformats.org/officeDocument/2006/relationships/chart"/><Relationship Id="rId2" Target="../media/image4.png" Type="http://schemas.openxmlformats.org/officeDocument/2006/relationships/image"/><Relationship Id="rId3" Target="../media/image5.png" Type="http://schemas.openxmlformats.org/officeDocument/2006/relationships/image"/></Relationships>
</file>

<file path=xl/drawings/_rels/drawing4.xml.rels><?xml version="1.0" encoding="UTF-8" standalone="yes"?><Relationships xmlns="http://schemas.openxmlformats.org/package/2006/relationships"><Relationship Id="rId1" Target="../charts/chart3.xml" Type="http://schemas.openxmlformats.org/officeDocument/2006/relationships/chart"/><Relationship Id="rId2" Target="../media/image6.png" Type="http://schemas.openxmlformats.org/officeDocument/2006/relationships/image"/></Relationships>
</file>

<file path=xl/drawings/_rels/drawing5.xml.rels><?xml version="1.0" encoding="UTF-8" standalone="yes"?><Relationships xmlns="http://schemas.openxmlformats.org/package/2006/relationships"><Relationship Id="rId1" Target="../charts/chart4.xml" Type="http://schemas.openxmlformats.org/officeDocument/2006/relationships/chart"/><Relationship Id="rId2" Target="../media/image7.png" Type="http://schemas.openxmlformats.org/officeDocument/2006/relationships/image"/><Relationship Id="rId3" Target="../media/image8.png" Type="http://schemas.openxmlformats.org/officeDocument/2006/relationships/image"/></Relationships>
</file>

<file path=xl/drawings/_rels/drawing6.xml.rels><?xml version="1.0" encoding="UTF-8" standalone="yes"?><Relationships xmlns="http://schemas.openxmlformats.org/package/2006/relationships"><Relationship Id="rId1" Target="../charts/chart5.xml" Type="http://schemas.openxmlformats.org/officeDocument/2006/relationships/chart"/><Relationship Id="rId2" Target="../media/image1.png" Type="http://schemas.openxmlformats.org/officeDocument/2006/relationships/image"/><Relationship Id="rId3" Target="../media/image2.png" Type="http://schemas.openxmlformats.org/officeDocument/2006/relationships/image"/><Relationship Id="rId4" Target="../media/image3.png" Type="http://schemas.openxmlformats.org/officeDocument/2006/relationships/image"/></Relationships>
</file>

<file path=xl/drawings/_rels/drawing7.xml.rels><?xml version="1.0" encoding="UTF-8" standalone="yes"?><Relationships xmlns="http://schemas.openxmlformats.org/package/2006/relationships"><Relationship Id="rId1" Target="../charts/chart6.xml" Type="http://schemas.openxmlformats.org/officeDocument/2006/relationships/chart"/><Relationship Id="rId2" Target="../media/image9.png" Type="http://schemas.openxmlformats.org/officeDocument/2006/relationships/image"/><Relationship Id="rId3" Target="../media/image10.png" Type="http://schemas.openxmlformats.org/officeDocument/2006/relationships/image"/></Relationships>
</file>

<file path=xl/drawings/_rels/drawing8.xml.rels><?xml version="1.0" encoding="UTF-8" standalone="yes"?><Relationships xmlns="http://schemas.openxmlformats.org/package/2006/relationships"><Relationship Id="rId1" Target="../charts/chart7.xml" Type="http://schemas.openxmlformats.org/officeDocument/2006/relationships/chart"/><Relationship Id="rId2" Target="../media/image11.png" Type="http://schemas.openxmlformats.org/officeDocument/2006/relationships/image"/><Relationship Id="rId3" Target="../media/image12.png" Type="http://schemas.openxmlformats.org/officeDocument/2006/relationships/image"/></Relationships>
</file>

<file path=xl/drawings/_rels/drawing9.xml.rels><?xml version="1.0" encoding="UTF-8" standalone="yes"?><Relationships xmlns="http://schemas.openxmlformats.org/package/2006/relationships"><Relationship Id="rId1" Target="../charts/chart8.xml" Type="http://schemas.openxmlformats.org/officeDocument/2006/relationships/chart"/><Relationship Id="rId2" Target="../media/image13.png" Type="http://schemas.openxmlformats.org/officeDocument/2006/relationships/image"/><Relationship Id="rId3" Target="../media/image14.png" Type="http://schemas.openxmlformats.org/officeDocument/2006/relationships/image"/><Relationship Id="rId4" Target="../media/image15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1832</xdr:colOff>
      <xdr:row>27</xdr:row>
      <xdr:rowOff>26298</xdr:rowOff>
    </xdr:from>
    <xdr:to>
      <xdr:col>16</xdr:col>
      <xdr:colOff>896192</xdr:colOff>
      <xdr:row>50</xdr:row>
      <xdr:rowOff>57169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4BC2CAC-5F91-418F-9FAD-D44E1F4820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261256</xdr:colOff>
      <xdr:row>43</xdr:row>
      <xdr:rowOff>9265</xdr:rowOff>
    </xdr:from>
    <xdr:to>
      <xdr:col>5</xdr:col>
      <xdr:colOff>519792</xdr:colOff>
      <xdr:row>52</xdr:row>
      <xdr:rowOff>192788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39BEB63-4AB2-480D-AE53-136654CFD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4606" y="6905365"/>
          <a:ext cx="5135336" cy="1983748"/>
        </a:xfrm>
        <a:prstGeom prst="rect">
          <a:avLst/>
        </a:prstGeom>
      </xdr:spPr>
    </xdr:pic>
    <xdr:clientData/>
  </xdr:twoCellAnchor>
  <xdr:twoCellAnchor editAs="oneCell">
    <xdr:from>
      <xdr:col>1</xdr:col>
      <xdr:colOff>242207</xdr:colOff>
      <xdr:row>63</xdr:row>
      <xdr:rowOff>19050</xdr:rowOff>
    </xdr:from>
    <xdr:to>
      <xdr:col>5</xdr:col>
      <xdr:colOff>555171</xdr:colOff>
      <xdr:row>70</xdr:row>
      <xdr:rowOff>20499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66F669DB-AA57-4F8C-851F-9DA29D5E7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5557" y="10953750"/>
          <a:ext cx="5189764" cy="1401624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257174</xdr:colOff>
      <xdr:row>53</xdr:row>
      <xdr:rowOff>38099</xdr:rowOff>
    </xdr:from>
    <xdr:to>
      <xdr:col>5</xdr:col>
      <xdr:colOff>550890</xdr:colOff>
      <xdr:row>62</xdr:row>
      <xdr:rowOff>183697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9CF13072-26EC-47F0-9EEA-2793ACC42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90524" y="8934449"/>
          <a:ext cx="5170516" cy="1983923"/>
        </a:xfrm>
        <a:prstGeom prst="rect">
          <a:avLst/>
        </a:prstGeom>
      </xdr:spPr>
    </xdr:pic>
    <xdr:clientData/>
  </xdr:twoCellAnchor>
  <xdr:twoCellAnchor>
    <xdr:from>
      <xdr:col>4</xdr:col>
      <xdr:colOff>657225</xdr:colOff>
      <xdr:row>40</xdr:row>
      <xdr:rowOff>57150</xdr:rowOff>
    </xdr:from>
    <xdr:to>
      <xdr:col>7</xdr:col>
      <xdr:colOff>100854</xdr:colOff>
      <xdr:row>43</xdr:row>
      <xdr:rowOff>129427</xdr:rowOff>
    </xdr:to>
    <xdr:sp macro="" textlink="">
      <xdr:nvSpPr>
        <xdr:cNvPr id="6" name="吹き出し: 線 5">
          <a:extLst>
            <a:ext uri="{FF2B5EF4-FFF2-40B4-BE49-F238E27FC236}">
              <a16:creationId xmlns:a16="http://schemas.microsoft.com/office/drawing/2014/main" id="{A1B79BF6-CB4A-4699-AC1D-67A1430B28EB}"/>
            </a:ext>
          </a:extLst>
        </xdr:cNvPr>
        <xdr:cNvSpPr/>
      </xdr:nvSpPr>
      <xdr:spPr>
        <a:xfrm>
          <a:off x="4505325" y="6353175"/>
          <a:ext cx="3548904" cy="672352"/>
        </a:xfrm>
        <a:prstGeom prst="borderCallout1">
          <a:avLst>
            <a:gd name="adj1" fmla="val 26326"/>
            <a:gd name="adj2" fmla="val -408"/>
            <a:gd name="adj3" fmla="val 39227"/>
            <a:gd name="adj4" fmla="val -86986"/>
          </a:avLst>
        </a:prstGeom>
        <a:solidFill>
          <a:schemeClr val="accent5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+mn-ea"/>
              <a:ea typeface="+mn-ea"/>
            </a:rPr>
            <a:t>本ツールで設定したシステム境界例が表示されている欄です。</a:t>
          </a:r>
        </a:p>
      </xdr:txBody>
    </xdr:sp>
    <xdr:clientData/>
  </xdr:twoCellAnchor>
  <xdr:twoCellAnchor>
    <xdr:from>
      <xdr:col>1</xdr:col>
      <xdr:colOff>104775</xdr:colOff>
      <xdr:row>4</xdr:row>
      <xdr:rowOff>152400</xdr:rowOff>
    </xdr:from>
    <xdr:to>
      <xdr:col>3</xdr:col>
      <xdr:colOff>505145</xdr:colOff>
      <xdr:row>8</xdr:row>
      <xdr:rowOff>59952</xdr:rowOff>
    </xdr:to>
    <xdr:sp macro="" textlink="">
      <xdr:nvSpPr>
        <xdr:cNvPr id="8" name="吹き出し: 線 7">
          <a:extLst>
            <a:ext uri="{FF2B5EF4-FFF2-40B4-BE49-F238E27FC236}">
              <a16:creationId xmlns:a16="http://schemas.microsoft.com/office/drawing/2014/main" id="{E7E551CA-E865-46C5-8537-C7B85C3CCE9C}"/>
            </a:ext>
          </a:extLst>
        </xdr:cNvPr>
        <xdr:cNvSpPr/>
      </xdr:nvSpPr>
      <xdr:spPr>
        <a:xfrm>
          <a:off x="238125" y="1066800"/>
          <a:ext cx="3467420" cy="707652"/>
        </a:xfrm>
        <a:prstGeom prst="borderCallout1">
          <a:avLst>
            <a:gd name="adj1" fmla="val 71581"/>
            <a:gd name="adj2" fmla="val -340"/>
            <a:gd name="adj3" fmla="val 120846"/>
            <a:gd name="adj4" fmla="val -1077"/>
          </a:avLst>
        </a:prstGeom>
        <a:solidFill>
          <a:schemeClr val="accent5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+mn-ea"/>
              <a:ea typeface="+mn-ea"/>
            </a:rPr>
            <a:t>フォアグランドデータ（投入物の投入量や製品に利用される</a:t>
          </a:r>
          <a:r>
            <a:rPr kumimoji="1" lang="en-US" altLang="ja-JP" sz="1100">
              <a:solidFill>
                <a:schemeClr val="tx1"/>
              </a:solidFill>
              <a:latin typeface="+mn-ea"/>
              <a:ea typeface="+mn-ea"/>
            </a:rPr>
            <a:t>CO2</a:t>
          </a:r>
          <a:r>
            <a:rPr kumimoji="1" lang="ja-JP" altLang="en-US" sz="1100">
              <a:solidFill>
                <a:schemeClr val="tx1"/>
              </a:solidFill>
              <a:latin typeface="+mn-ea"/>
              <a:ea typeface="+mn-ea"/>
            </a:rPr>
            <a:t>の量）を入力する欄です。</a:t>
          </a:r>
        </a:p>
      </xdr:txBody>
    </xdr:sp>
    <xdr:clientData/>
  </xdr:twoCellAnchor>
  <xdr:twoCellAnchor>
    <xdr:from>
      <xdr:col>3</xdr:col>
      <xdr:colOff>581025</xdr:colOff>
      <xdr:row>1</xdr:row>
      <xdr:rowOff>47625</xdr:rowOff>
    </xdr:from>
    <xdr:to>
      <xdr:col>9</xdr:col>
      <xdr:colOff>640256</xdr:colOff>
      <xdr:row>4</xdr:row>
      <xdr:rowOff>13048</xdr:rowOff>
    </xdr:to>
    <xdr:sp macro="" textlink="">
      <xdr:nvSpPr>
        <xdr:cNvPr id="9" name="吹き出し: 線 8">
          <a:extLst>
            <a:ext uri="{FF2B5EF4-FFF2-40B4-BE49-F238E27FC236}">
              <a16:creationId xmlns:a16="http://schemas.microsoft.com/office/drawing/2014/main" id="{2969132F-2E46-4548-9F43-2040336758EC}"/>
            </a:ext>
          </a:extLst>
        </xdr:cNvPr>
        <xdr:cNvSpPr/>
      </xdr:nvSpPr>
      <xdr:spPr>
        <a:xfrm>
          <a:off x="3781425" y="247650"/>
          <a:ext cx="5078906" cy="679798"/>
        </a:xfrm>
        <a:prstGeom prst="borderCallout1">
          <a:avLst>
            <a:gd name="adj1" fmla="val 100993"/>
            <a:gd name="adj2" fmla="val 4678"/>
            <a:gd name="adj3" fmla="val 310209"/>
            <a:gd name="adj4" fmla="val 8463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228600" indent="-228600" algn="l">
            <a:buFont typeface="+mj-ea"/>
            <a:buAutoNum type="circleNumDbPlain"/>
          </a:pPr>
          <a:r>
            <a:rPr kumimoji="1" lang="ja-JP" altLang="en-US" sz="1100">
              <a:solidFill>
                <a:schemeClr val="tx1"/>
              </a:solidFill>
              <a:latin typeface="+mn-ea"/>
              <a:ea typeface="+mn-ea"/>
            </a:rPr>
            <a:t>自身が開発中のプロセスの実績や目標値等から、</a:t>
          </a:r>
          <a:r>
            <a:rPr kumimoji="1" lang="en-US" altLang="ja-JP" sz="1100">
              <a:solidFill>
                <a:schemeClr val="tx1"/>
              </a:solidFill>
              <a:latin typeface="+mn-ea"/>
              <a:ea typeface="+mn-ea"/>
            </a:rPr>
            <a:t>LCCO2</a:t>
          </a:r>
          <a:r>
            <a:rPr kumimoji="1" lang="ja-JP" altLang="en-US" sz="1100">
              <a:solidFill>
                <a:schemeClr val="tx1"/>
              </a:solidFill>
              <a:latin typeface="+mn-ea"/>
              <a:ea typeface="+mn-ea"/>
            </a:rPr>
            <a:t>評価対象の製品の単位量が</a:t>
          </a:r>
          <a:r>
            <a:rPr kumimoji="1" lang="en-US" altLang="ja-JP" sz="1100">
              <a:solidFill>
                <a:schemeClr val="tx1"/>
              </a:solidFill>
              <a:latin typeface="+mn-ea"/>
              <a:ea typeface="+mn-ea"/>
            </a:rPr>
            <a:t>1</a:t>
          </a:r>
          <a:r>
            <a:rPr kumimoji="1" lang="ja-JP" altLang="en-US" sz="1100">
              <a:solidFill>
                <a:schemeClr val="tx1"/>
              </a:solidFill>
              <a:latin typeface="+mn-ea"/>
              <a:ea typeface="+mn-ea"/>
            </a:rPr>
            <a:t>となるように投入物の投入量を入力してください。</a:t>
          </a:r>
        </a:p>
      </xdr:txBody>
    </xdr:sp>
    <xdr:clientData/>
  </xdr:twoCellAnchor>
  <xdr:twoCellAnchor>
    <xdr:from>
      <xdr:col>5</xdr:col>
      <xdr:colOff>9525</xdr:colOff>
      <xdr:row>4</xdr:row>
      <xdr:rowOff>76200</xdr:rowOff>
    </xdr:from>
    <xdr:to>
      <xdr:col>9</xdr:col>
      <xdr:colOff>150797</xdr:colOff>
      <xdr:row>7</xdr:row>
      <xdr:rowOff>161924</xdr:rowOff>
    </xdr:to>
    <xdr:sp macro="" textlink="">
      <xdr:nvSpPr>
        <xdr:cNvPr id="10" name="吹き出し: 線 9">
          <a:extLst>
            <a:ext uri="{FF2B5EF4-FFF2-40B4-BE49-F238E27FC236}">
              <a16:creationId xmlns:a16="http://schemas.microsoft.com/office/drawing/2014/main" id="{9FA05B15-3AD6-47CD-8FBE-3ABDB13BA0A6}"/>
            </a:ext>
          </a:extLst>
        </xdr:cNvPr>
        <xdr:cNvSpPr/>
      </xdr:nvSpPr>
      <xdr:spPr>
        <a:xfrm>
          <a:off x="5019675" y="990600"/>
          <a:ext cx="3351197" cy="685799"/>
        </a:xfrm>
        <a:prstGeom prst="borderCallout1">
          <a:avLst>
            <a:gd name="adj1" fmla="val 100993"/>
            <a:gd name="adj2" fmla="val 4678"/>
            <a:gd name="adj3" fmla="val 208289"/>
            <a:gd name="adj4" fmla="val 8420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228600" indent="-228600" algn="l">
            <a:buFont typeface="+mj-ea"/>
            <a:buAutoNum type="circleNumDbPlain" startAt="2"/>
          </a:pPr>
          <a:r>
            <a:rPr kumimoji="1" lang="ja-JP" altLang="en-US" sz="1100">
              <a:solidFill>
                <a:schemeClr val="tx1"/>
              </a:solidFill>
              <a:latin typeface="+mn-ea"/>
              <a:ea typeface="+mn-ea"/>
            </a:rPr>
            <a:t>化学反応式などから理論的な投入物の投入量を入力してください。</a:t>
          </a:r>
          <a:endParaRPr kumimoji="1" lang="en-US" altLang="ja-JP" sz="1100">
            <a:solidFill>
              <a:schemeClr val="tx1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6</xdr:col>
      <xdr:colOff>190501</xdr:colOff>
      <xdr:row>12</xdr:row>
      <xdr:rowOff>76200</xdr:rowOff>
    </xdr:from>
    <xdr:to>
      <xdr:col>9</xdr:col>
      <xdr:colOff>428626</xdr:colOff>
      <xdr:row>16</xdr:row>
      <xdr:rowOff>180975</xdr:rowOff>
    </xdr:to>
    <xdr:sp macro="" textlink="">
      <xdr:nvSpPr>
        <xdr:cNvPr id="11" name="吹き出し: 線 10">
          <a:extLst>
            <a:ext uri="{FF2B5EF4-FFF2-40B4-BE49-F238E27FC236}">
              <a16:creationId xmlns:a16="http://schemas.microsoft.com/office/drawing/2014/main" id="{DAC7D660-42FF-4B0F-AE98-2E988647CEAB}"/>
            </a:ext>
          </a:extLst>
        </xdr:cNvPr>
        <xdr:cNvSpPr/>
      </xdr:nvSpPr>
      <xdr:spPr>
        <a:xfrm>
          <a:off x="6362701" y="2600325"/>
          <a:ext cx="2286000" cy="914400"/>
        </a:xfrm>
        <a:prstGeom prst="borderCallout1">
          <a:avLst>
            <a:gd name="adj1" fmla="val 102035"/>
            <a:gd name="adj2" fmla="val 8845"/>
            <a:gd name="adj3" fmla="val 134421"/>
            <a:gd name="adj4" fmla="val 14436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228600" indent="-228600" algn="l">
            <a:buFont typeface="+mj-ea"/>
            <a:buAutoNum type="circleNumDbPlain" startAt="3"/>
          </a:pPr>
          <a:r>
            <a:rPr kumimoji="1" lang="ja-JP" altLang="en-US" sz="1100">
              <a:solidFill>
                <a:schemeClr val="tx1"/>
              </a:solidFill>
              <a:latin typeface="+mn-ea"/>
              <a:ea typeface="+mn-ea"/>
            </a:rPr>
            <a:t>評価対象とする主生成物単位量あたりに利用される</a:t>
          </a:r>
          <a:r>
            <a:rPr kumimoji="1" lang="en-US" altLang="ja-JP" sz="1100">
              <a:solidFill>
                <a:schemeClr val="tx1"/>
              </a:solidFill>
              <a:latin typeface="+mn-ea"/>
              <a:ea typeface="+mn-ea"/>
            </a:rPr>
            <a:t>CO2</a:t>
          </a:r>
          <a:r>
            <a:rPr kumimoji="1" lang="ja-JP" altLang="en-US" sz="1100">
              <a:solidFill>
                <a:schemeClr val="tx1"/>
              </a:solidFill>
              <a:latin typeface="+mn-ea"/>
              <a:ea typeface="+mn-ea"/>
            </a:rPr>
            <a:t>量を入力してください。</a:t>
          </a:r>
        </a:p>
      </xdr:txBody>
    </xdr:sp>
    <xdr:clientData/>
  </xdr:twoCellAnchor>
  <xdr:twoCellAnchor>
    <xdr:from>
      <xdr:col>4</xdr:col>
      <xdr:colOff>752475</xdr:colOff>
      <xdr:row>19</xdr:row>
      <xdr:rowOff>114299</xdr:rowOff>
    </xdr:from>
    <xdr:to>
      <xdr:col>6</xdr:col>
      <xdr:colOff>1665272</xdr:colOff>
      <xdr:row>24</xdr:row>
      <xdr:rowOff>0</xdr:rowOff>
    </xdr:to>
    <xdr:sp macro="" textlink="">
      <xdr:nvSpPr>
        <xdr:cNvPr id="12" name="吹き出し: 線 11">
          <a:extLst>
            <a:ext uri="{FF2B5EF4-FFF2-40B4-BE49-F238E27FC236}">
              <a16:creationId xmlns:a16="http://schemas.microsoft.com/office/drawing/2014/main" id="{5FB3A2CC-8E37-4613-9E42-61AF01359302}"/>
            </a:ext>
          </a:extLst>
        </xdr:cNvPr>
        <xdr:cNvSpPr/>
      </xdr:nvSpPr>
      <xdr:spPr>
        <a:xfrm>
          <a:off x="4600575" y="4067174"/>
          <a:ext cx="3236897" cy="914401"/>
        </a:xfrm>
        <a:prstGeom prst="borderCallout1">
          <a:avLst>
            <a:gd name="adj1" fmla="val 30404"/>
            <a:gd name="adj2" fmla="val -340"/>
            <a:gd name="adj3" fmla="val 45449"/>
            <a:gd name="adj4" fmla="val -16153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228600" indent="-228600" algn="l">
            <a:buFont typeface="+mj-ea"/>
            <a:buAutoNum type="circleNumDbPlain" startAt="4"/>
          </a:pPr>
          <a:r>
            <a:rPr kumimoji="1" lang="ja-JP" altLang="en-US" sz="1100">
              <a:solidFill>
                <a:schemeClr val="tx1"/>
              </a:solidFill>
              <a:latin typeface="+mn-ea"/>
              <a:ea typeface="+mn-ea"/>
            </a:rPr>
            <a:t>製品以外に生成される生成物があれば記入してください。ただし、簡易</a:t>
          </a:r>
          <a:r>
            <a:rPr kumimoji="1" lang="en-US" altLang="ja-JP" sz="1100">
              <a:solidFill>
                <a:schemeClr val="tx1"/>
              </a:solidFill>
              <a:latin typeface="+mn-ea"/>
              <a:ea typeface="+mn-ea"/>
            </a:rPr>
            <a:t>LCCO2</a:t>
          </a:r>
          <a:r>
            <a:rPr kumimoji="1" lang="ja-JP" altLang="en-US" sz="1100">
              <a:solidFill>
                <a:schemeClr val="tx1"/>
              </a:solidFill>
              <a:latin typeface="+mn-ea"/>
              <a:ea typeface="+mn-ea"/>
            </a:rPr>
            <a:t>評価対象外です。</a:t>
          </a:r>
        </a:p>
      </xdr:txBody>
    </xdr:sp>
    <xdr:clientData/>
  </xdr:twoCellAnchor>
  <xdr:twoCellAnchor>
    <xdr:from>
      <xdr:col>4</xdr:col>
      <xdr:colOff>971550</xdr:colOff>
      <xdr:row>25</xdr:row>
      <xdr:rowOff>66674</xdr:rowOff>
    </xdr:from>
    <xdr:to>
      <xdr:col>8</xdr:col>
      <xdr:colOff>38100</xdr:colOff>
      <xdr:row>29</xdr:row>
      <xdr:rowOff>171450</xdr:rowOff>
    </xdr:to>
    <xdr:sp macro="" textlink="">
      <xdr:nvSpPr>
        <xdr:cNvPr id="13" name="吹き出し: 線 12">
          <a:extLst>
            <a:ext uri="{FF2B5EF4-FFF2-40B4-BE49-F238E27FC236}">
              <a16:creationId xmlns:a16="http://schemas.microsoft.com/office/drawing/2014/main" id="{8D34AD3F-9E5F-406E-ACD4-9BBC6C231D42}"/>
            </a:ext>
          </a:extLst>
        </xdr:cNvPr>
        <xdr:cNvSpPr/>
      </xdr:nvSpPr>
      <xdr:spPr>
        <a:xfrm>
          <a:off x="4819650" y="5248274"/>
          <a:ext cx="3305175" cy="914401"/>
        </a:xfrm>
        <a:prstGeom prst="borderCallout1">
          <a:avLst>
            <a:gd name="adj1" fmla="val 30404"/>
            <a:gd name="adj2" fmla="val -340"/>
            <a:gd name="adj3" fmla="val 29337"/>
            <a:gd name="adj4" fmla="val -52510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228600" indent="-228600" algn="l">
            <a:buFont typeface="+mj-ea"/>
            <a:buAutoNum type="circleNumDbPlain" startAt="5"/>
          </a:pPr>
          <a:r>
            <a:rPr kumimoji="1" lang="ja-JP" altLang="en-US" sz="1100">
              <a:solidFill>
                <a:schemeClr val="tx1"/>
              </a:solidFill>
              <a:latin typeface="+mn-ea"/>
              <a:ea typeface="+mn-ea"/>
            </a:rPr>
            <a:t>収集したフォアグランドデータの前提条件やフォアグラウンドデータ設定の考え方を記載してください。</a:t>
          </a:r>
        </a:p>
      </xdr:txBody>
    </xdr:sp>
    <xdr:clientData/>
  </xdr:twoCellAnchor>
  <xdr:twoCellAnchor>
    <xdr:from>
      <xdr:col>9</xdr:col>
      <xdr:colOff>1504950</xdr:colOff>
      <xdr:row>4</xdr:row>
      <xdr:rowOff>114300</xdr:rowOff>
    </xdr:from>
    <xdr:to>
      <xdr:col>17</xdr:col>
      <xdr:colOff>18008</xdr:colOff>
      <xdr:row>9</xdr:row>
      <xdr:rowOff>85725</xdr:rowOff>
    </xdr:to>
    <xdr:sp macro="" textlink="">
      <xdr:nvSpPr>
        <xdr:cNvPr id="14" name="吹き出し: 線 13">
          <a:extLst>
            <a:ext uri="{FF2B5EF4-FFF2-40B4-BE49-F238E27FC236}">
              <a16:creationId xmlns:a16="http://schemas.microsoft.com/office/drawing/2014/main" id="{9F00E69A-A5AA-48C9-8F77-8DEA2D57C4D7}"/>
            </a:ext>
          </a:extLst>
        </xdr:cNvPr>
        <xdr:cNvSpPr/>
      </xdr:nvSpPr>
      <xdr:spPr>
        <a:xfrm>
          <a:off x="9725025" y="1028700"/>
          <a:ext cx="6609308" cy="971550"/>
        </a:xfrm>
        <a:prstGeom prst="borderCallout1">
          <a:avLst>
            <a:gd name="adj1" fmla="val 71581"/>
            <a:gd name="adj2" fmla="val -340"/>
            <a:gd name="adj3" fmla="val 94735"/>
            <a:gd name="adj4" fmla="val -6747"/>
          </a:avLst>
        </a:prstGeom>
        <a:solidFill>
          <a:schemeClr val="accent5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+mn-ea"/>
              <a:ea typeface="+mn-ea"/>
            </a:rPr>
            <a:t>試算結果が表示される欄です。</a:t>
          </a:r>
          <a:endParaRPr kumimoji="1" lang="en-US" altLang="ja-JP" sz="110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+mn-ea"/>
              <a:ea typeface="+mn-ea"/>
            </a:rPr>
            <a:t>フォアグラウンドデータ一覧を入力することで、各シナリオ（現状適用、中間、低炭素）における</a:t>
          </a:r>
          <a:r>
            <a:rPr kumimoji="1" lang="en-US" altLang="ja-JP" sz="1100">
              <a:solidFill>
                <a:schemeClr val="tx1"/>
              </a:solidFill>
              <a:latin typeface="+mn-ea"/>
              <a:ea typeface="+mn-ea"/>
            </a:rPr>
            <a:t>LCCO2</a:t>
          </a:r>
          <a:r>
            <a:rPr kumimoji="1" lang="ja-JP" altLang="en-US" sz="1100">
              <a:solidFill>
                <a:schemeClr val="tx1"/>
              </a:solidFill>
              <a:latin typeface="+mn-ea"/>
              <a:ea typeface="+mn-ea"/>
            </a:rPr>
            <a:t>試算結果が表とグラフで自動的に表示されます。</a:t>
          </a:r>
        </a:p>
      </xdr:txBody>
    </xdr:sp>
    <xdr:clientData/>
  </xdr:twoCellAnchor>
  <xdr:twoCellAnchor>
    <xdr:from>
      <xdr:col>9</xdr:col>
      <xdr:colOff>381000</xdr:colOff>
      <xdr:row>9</xdr:row>
      <xdr:rowOff>123825</xdr:rowOff>
    </xdr:from>
    <xdr:to>
      <xdr:col>9</xdr:col>
      <xdr:colOff>1538327</xdr:colOff>
      <xdr:row>25</xdr:row>
      <xdr:rowOff>119902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A6651993-F60C-4153-96F6-9848B41C10ED}"/>
            </a:ext>
          </a:extLst>
        </xdr:cNvPr>
        <xdr:cNvCxnSpPr/>
      </xdr:nvCxnSpPr>
      <xdr:spPr>
        <a:xfrm flipH="1">
          <a:off x="8601075" y="2038350"/>
          <a:ext cx="1157327" cy="326315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847725</xdr:colOff>
      <xdr:row>6</xdr:row>
      <xdr:rowOff>9524</xdr:rowOff>
    </xdr:from>
    <xdr:to>
      <xdr:col>24</xdr:col>
      <xdr:colOff>1581150</xdr:colOff>
      <xdr:row>8</xdr:row>
      <xdr:rowOff>9525</xdr:rowOff>
    </xdr:to>
    <xdr:sp macro="" textlink="">
      <xdr:nvSpPr>
        <xdr:cNvPr id="16" name="吹き出し: 線 15">
          <a:extLst>
            <a:ext uri="{FF2B5EF4-FFF2-40B4-BE49-F238E27FC236}">
              <a16:creationId xmlns:a16="http://schemas.microsoft.com/office/drawing/2014/main" id="{5E49239A-0D0B-4B32-AF52-94991E159302}"/>
            </a:ext>
          </a:extLst>
        </xdr:cNvPr>
        <xdr:cNvSpPr/>
      </xdr:nvSpPr>
      <xdr:spPr>
        <a:xfrm>
          <a:off x="17430750" y="1323974"/>
          <a:ext cx="6038850" cy="400051"/>
        </a:xfrm>
        <a:prstGeom prst="borderCallout1">
          <a:avLst>
            <a:gd name="adj1" fmla="val 71581"/>
            <a:gd name="adj2" fmla="val -340"/>
            <a:gd name="adj3" fmla="val 143211"/>
            <a:gd name="adj4" fmla="val -5094"/>
          </a:avLst>
        </a:prstGeom>
        <a:solidFill>
          <a:schemeClr val="accent5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+mn-ea"/>
              <a:ea typeface="+mn-ea"/>
            </a:rPr>
            <a:t>試算に用いているバックグラウンドデータ（</a:t>
          </a:r>
          <a:r>
            <a:rPr kumimoji="1" lang="en-US" altLang="ja-JP" sz="1100">
              <a:solidFill>
                <a:schemeClr val="tx1"/>
              </a:solidFill>
              <a:latin typeface="+mn-ea"/>
              <a:ea typeface="+mn-ea"/>
            </a:rPr>
            <a:t>CO2</a:t>
          </a:r>
          <a:r>
            <a:rPr kumimoji="1" lang="ja-JP" altLang="en-US" sz="1100">
              <a:solidFill>
                <a:schemeClr val="tx1"/>
              </a:solidFill>
              <a:latin typeface="+mn-ea"/>
              <a:ea typeface="+mn-ea"/>
            </a:rPr>
            <a:t>排出原単位等）が表示されている欄です。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90</xdr:row>
      <xdr:rowOff>0</xdr:rowOff>
    </xdr:from>
    <xdr:ext cx="304800" cy="303628"/>
    <xdr:sp macro="" textlink="">
      <xdr:nvSpPr>
        <xdr:cNvPr id="2" name="AutoShape 4" descr="\rho ">
          <a:extLst>
            <a:ext uri="{FF2B5EF4-FFF2-40B4-BE49-F238E27FC236}">
              <a16:creationId xmlns:a16="http://schemas.microsoft.com/office/drawing/2014/main" id="{FC766D70-A874-4CA0-80B5-A29A19BE68E3}"/>
            </a:ext>
          </a:extLst>
        </xdr:cNvPr>
        <xdr:cNvSpPr>
          <a:spLocks noChangeAspect="1" noChangeArrowheads="1"/>
        </xdr:cNvSpPr>
      </xdr:nvSpPr>
      <xdr:spPr bwMode="auto">
        <a:xfrm>
          <a:off x="9502140" y="20261580"/>
          <a:ext cx="304800" cy="3036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90</xdr:row>
      <xdr:rowOff>0</xdr:rowOff>
    </xdr:from>
    <xdr:ext cx="304800" cy="304800"/>
    <xdr:sp macro="" textlink="">
      <xdr:nvSpPr>
        <xdr:cNvPr id="3" name="AutoShape 4" descr="\rho ">
          <a:extLst>
            <a:ext uri="{FF2B5EF4-FFF2-40B4-BE49-F238E27FC236}">
              <a16:creationId xmlns:a16="http://schemas.microsoft.com/office/drawing/2014/main" id="{C986E438-401B-4231-9A67-77F62FB8A162}"/>
            </a:ext>
          </a:extLst>
        </xdr:cNvPr>
        <xdr:cNvSpPr>
          <a:spLocks noChangeAspect="1" noChangeArrowheads="1"/>
        </xdr:cNvSpPr>
      </xdr:nvSpPr>
      <xdr:spPr bwMode="auto">
        <a:xfrm>
          <a:off x="9502140" y="202615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90</xdr:row>
      <xdr:rowOff>0</xdr:rowOff>
    </xdr:from>
    <xdr:ext cx="304800" cy="303628"/>
    <xdr:sp macro="" textlink="">
      <xdr:nvSpPr>
        <xdr:cNvPr id="4" name="AutoShape 3" descr="\rho ">
          <a:extLst>
            <a:ext uri="{FF2B5EF4-FFF2-40B4-BE49-F238E27FC236}">
              <a16:creationId xmlns:a16="http://schemas.microsoft.com/office/drawing/2014/main" id="{C1BB2B17-F812-49E3-BCA1-336D30BB4BEC}"/>
            </a:ext>
          </a:extLst>
        </xdr:cNvPr>
        <xdr:cNvSpPr>
          <a:spLocks noChangeAspect="1" noChangeArrowheads="1"/>
        </xdr:cNvSpPr>
      </xdr:nvSpPr>
      <xdr:spPr bwMode="auto">
        <a:xfrm>
          <a:off x="9502140" y="20261580"/>
          <a:ext cx="304800" cy="3036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304800" cy="303628"/>
    <xdr:sp macro="" textlink="">
      <xdr:nvSpPr>
        <xdr:cNvPr id="5" name="AutoShape 4" descr="\rho ">
          <a:extLst>
            <a:ext uri="{FF2B5EF4-FFF2-40B4-BE49-F238E27FC236}">
              <a16:creationId xmlns:a16="http://schemas.microsoft.com/office/drawing/2014/main" id="{91A481FF-2EF8-4BD8-8BC4-4CDAE400AB5A}"/>
            </a:ext>
          </a:extLst>
        </xdr:cNvPr>
        <xdr:cNvSpPr>
          <a:spLocks noChangeAspect="1" noChangeArrowheads="1"/>
        </xdr:cNvSpPr>
      </xdr:nvSpPr>
      <xdr:spPr bwMode="auto">
        <a:xfrm>
          <a:off x="9502140" y="18935700"/>
          <a:ext cx="304800" cy="3036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304800" cy="304800"/>
    <xdr:sp macro="" textlink="">
      <xdr:nvSpPr>
        <xdr:cNvPr id="6" name="AutoShape 4" descr="\rho ">
          <a:extLst>
            <a:ext uri="{FF2B5EF4-FFF2-40B4-BE49-F238E27FC236}">
              <a16:creationId xmlns:a16="http://schemas.microsoft.com/office/drawing/2014/main" id="{59C2AF44-0C07-4FA1-B241-47383ACD756B}"/>
            </a:ext>
          </a:extLst>
        </xdr:cNvPr>
        <xdr:cNvSpPr>
          <a:spLocks noChangeAspect="1" noChangeArrowheads="1"/>
        </xdr:cNvSpPr>
      </xdr:nvSpPr>
      <xdr:spPr bwMode="auto">
        <a:xfrm>
          <a:off x="9502140" y="1893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304800" cy="303628"/>
    <xdr:sp macro="" textlink="">
      <xdr:nvSpPr>
        <xdr:cNvPr id="7" name="AutoShape 3" descr="\rho ">
          <a:extLst>
            <a:ext uri="{FF2B5EF4-FFF2-40B4-BE49-F238E27FC236}">
              <a16:creationId xmlns:a16="http://schemas.microsoft.com/office/drawing/2014/main" id="{20B153B8-5F1A-408D-9693-F239DB82281B}"/>
            </a:ext>
          </a:extLst>
        </xdr:cNvPr>
        <xdr:cNvSpPr>
          <a:spLocks noChangeAspect="1" noChangeArrowheads="1"/>
        </xdr:cNvSpPr>
      </xdr:nvSpPr>
      <xdr:spPr bwMode="auto">
        <a:xfrm>
          <a:off x="9502140" y="18935700"/>
          <a:ext cx="304800" cy="3036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8</xdr:col>
      <xdr:colOff>122761</xdr:colOff>
      <xdr:row>14</xdr:row>
      <xdr:rowOff>12699</xdr:rowOff>
    </xdr:from>
    <xdr:to>
      <xdr:col>19</xdr:col>
      <xdr:colOff>806045</xdr:colOff>
      <xdr:row>39</xdr:row>
      <xdr:rowOff>36533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A12A3CC-0A19-4E98-B5C0-F7F5FC72B3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114299</xdr:colOff>
      <xdr:row>32</xdr:row>
      <xdr:rowOff>57150</xdr:rowOff>
    </xdr:from>
    <xdr:to>
      <xdr:col>4</xdr:col>
      <xdr:colOff>1560554</xdr:colOff>
      <xdr:row>44</xdr:row>
      <xdr:rowOff>15828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E25CD4F1-BC25-4130-9BA0-209FCC0453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3379" y="7440930"/>
          <a:ext cx="5393414" cy="2221230"/>
        </a:xfrm>
        <a:prstGeom prst="rect">
          <a:avLst/>
        </a:prstGeom>
      </xdr:spPr>
    </xdr:pic>
    <xdr:clientData/>
  </xdr:twoCellAnchor>
  <xdr:twoCellAnchor editAs="oneCell">
    <xdr:from>
      <xdr:col>1</xdr:col>
      <xdr:colOff>95249</xdr:colOff>
      <xdr:row>44</xdr:row>
      <xdr:rowOff>171450</xdr:rowOff>
    </xdr:from>
    <xdr:to>
      <xdr:col>4</xdr:col>
      <xdr:colOff>1582946</xdr:colOff>
      <xdr:row>56</xdr:row>
      <xdr:rowOff>38100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826525D9-600B-6F73-B439-CF061C1DA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8599" y="9124950"/>
          <a:ext cx="5526297" cy="23431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90</xdr:row>
      <xdr:rowOff>0</xdr:rowOff>
    </xdr:from>
    <xdr:ext cx="304800" cy="303628"/>
    <xdr:sp macro="" textlink="">
      <xdr:nvSpPr>
        <xdr:cNvPr id="2" name="AutoShape 4" descr="\rho ">
          <a:extLst>
            <a:ext uri="{FF2B5EF4-FFF2-40B4-BE49-F238E27FC236}">
              <a16:creationId xmlns:a16="http://schemas.microsoft.com/office/drawing/2014/main" id="{2E863116-E78C-4B1F-95CD-284D5776DB6D}"/>
            </a:ext>
          </a:extLst>
        </xdr:cNvPr>
        <xdr:cNvSpPr>
          <a:spLocks noChangeAspect="1" noChangeArrowheads="1"/>
        </xdr:cNvSpPr>
      </xdr:nvSpPr>
      <xdr:spPr bwMode="auto">
        <a:xfrm>
          <a:off x="9502140" y="20436840"/>
          <a:ext cx="304800" cy="3036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90</xdr:row>
      <xdr:rowOff>0</xdr:rowOff>
    </xdr:from>
    <xdr:ext cx="304800" cy="304800"/>
    <xdr:sp macro="" textlink="">
      <xdr:nvSpPr>
        <xdr:cNvPr id="3" name="AutoShape 4" descr="\rho ">
          <a:extLst>
            <a:ext uri="{FF2B5EF4-FFF2-40B4-BE49-F238E27FC236}">
              <a16:creationId xmlns:a16="http://schemas.microsoft.com/office/drawing/2014/main" id="{C4475820-E8F7-4C48-819F-80916DCA61BA}"/>
            </a:ext>
          </a:extLst>
        </xdr:cNvPr>
        <xdr:cNvSpPr>
          <a:spLocks noChangeAspect="1" noChangeArrowheads="1"/>
        </xdr:cNvSpPr>
      </xdr:nvSpPr>
      <xdr:spPr bwMode="auto">
        <a:xfrm>
          <a:off x="9502140" y="204368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90</xdr:row>
      <xdr:rowOff>0</xdr:rowOff>
    </xdr:from>
    <xdr:ext cx="304800" cy="303628"/>
    <xdr:sp macro="" textlink="">
      <xdr:nvSpPr>
        <xdr:cNvPr id="4" name="AutoShape 3" descr="\rho ">
          <a:extLst>
            <a:ext uri="{FF2B5EF4-FFF2-40B4-BE49-F238E27FC236}">
              <a16:creationId xmlns:a16="http://schemas.microsoft.com/office/drawing/2014/main" id="{60C556DA-55E5-4B2B-BEC9-40B84AC1DE36}"/>
            </a:ext>
          </a:extLst>
        </xdr:cNvPr>
        <xdr:cNvSpPr>
          <a:spLocks noChangeAspect="1" noChangeArrowheads="1"/>
        </xdr:cNvSpPr>
      </xdr:nvSpPr>
      <xdr:spPr bwMode="auto">
        <a:xfrm>
          <a:off x="9502140" y="20436840"/>
          <a:ext cx="304800" cy="3036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304800" cy="303628"/>
    <xdr:sp macro="" textlink="">
      <xdr:nvSpPr>
        <xdr:cNvPr id="5" name="AutoShape 4" descr="\rho ">
          <a:extLst>
            <a:ext uri="{FF2B5EF4-FFF2-40B4-BE49-F238E27FC236}">
              <a16:creationId xmlns:a16="http://schemas.microsoft.com/office/drawing/2014/main" id="{DEB5CD62-15D4-4A01-BBFE-3D432A194D28}"/>
            </a:ext>
          </a:extLst>
        </xdr:cNvPr>
        <xdr:cNvSpPr>
          <a:spLocks noChangeAspect="1" noChangeArrowheads="1"/>
        </xdr:cNvSpPr>
      </xdr:nvSpPr>
      <xdr:spPr bwMode="auto">
        <a:xfrm>
          <a:off x="9502140" y="19110960"/>
          <a:ext cx="304800" cy="3036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304800" cy="304800"/>
    <xdr:sp macro="" textlink="">
      <xdr:nvSpPr>
        <xdr:cNvPr id="6" name="AutoShape 4" descr="\rho ">
          <a:extLst>
            <a:ext uri="{FF2B5EF4-FFF2-40B4-BE49-F238E27FC236}">
              <a16:creationId xmlns:a16="http://schemas.microsoft.com/office/drawing/2014/main" id="{A9A80D15-7DEE-44F8-BC23-207FE149A8E7}"/>
            </a:ext>
          </a:extLst>
        </xdr:cNvPr>
        <xdr:cNvSpPr>
          <a:spLocks noChangeAspect="1" noChangeArrowheads="1"/>
        </xdr:cNvSpPr>
      </xdr:nvSpPr>
      <xdr:spPr bwMode="auto">
        <a:xfrm>
          <a:off x="9502140" y="19110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304800" cy="303628"/>
    <xdr:sp macro="" textlink="">
      <xdr:nvSpPr>
        <xdr:cNvPr id="7" name="AutoShape 3" descr="\rho ">
          <a:extLst>
            <a:ext uri="{FF2B5EF4-FFF2-40B4-BE49-F238E27FC236}">
              <a16:creationId xmlns:a16="http://schemas.microsoft.com/office/drawing/2014/main" id="{AADCF52C-7A68-46EA-9BAC-221940B2AC30}"/>
            </a:ext>
          </a:extLst>
        </xdr:cNvPr>
        <xdr:cNvSpPr>
          <a:spLocks noChangeAspect="1" noChangeArrowheads="1"/>
        </xdr:cNvSpPr>
      </xdr:nvSpPr>
      <xdr:spPr bwMode="auto">
        <a:xfrm>
          <a:off x="9502140" y="19110960"/>
          <a:ext cx="304800" cy="3036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9</xdr:col>
      <xdr:colOff>40216</xdr:colOff>
      <xdr:row>14</xdr:row>
      <xdr:rowOff>34924</xdr:rowOff>
    </xdr:from>
    <xdr:to>
      <xdr:col>19</xdr:col>
      <xdr:colOff>670583</xdr:colOff>
      <xdr:row>37</xdr:row>
      <xdr:rowOff>101600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04AB1DF-0027-44AB-90A2-C6DBB40F99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104774</xdr:colOff>
      <xdr:row>31</xdr:row>
      <xdr:rowOff>133350</xdr:rowOff>
    </xdr:from>
    <xdr:to>
      <xdr:col>4</xdr:col>
      <xdr:colOff>1353437</xdr:colOff>
      <xdr:row>43</xdr:row>
      <xdr:rowOff>1905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BA9CB98F-8233-4F3D-88EC-B5B21ECC5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854" y="7471410"/>
          <a:ext cx="5184393" cy="210693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92</xdr:row>
      <xdr:rowOff>0</xdr:rowOff>
    </xdr:from>
    <xdr:ext cx="304800" cy="303628"/>
    <xdr:sp macro="" textlink="">
      <xdr:nvSpPr>
        <xdr:cNvPr id="2" name="AutoShape 4" descr="\rho ">
          <a:extLst>
            <a:ext uri="{FF2B5EF4-FFF2-40B4-BE49-F238E27FC236}">
              <a16:creationId xmlns:a16="http://schemas.microsoft.com/office/drawing/2014/main" id="{C6EA8705-909B-4B2A-9181-81BBF769A205}"/>
            </a:ext>
          </a:extLst>
        </xdr:cNvPr>
        <xdr:cNvSpPr>
          <a:spLocks noChangeAspect="1" noChangeArrowheads="1"/>
        </xdr:cNvSpPr>
      </xdr:nvSpPr>
      <xdr:spPr bwMode="auto">
        <a:xfrm>
          <a:off x="9502140" y="20711160"/>
          <a:ext cx="304800" cy="3036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92</xdr:row>
      <xdr:rowOff>0</xdr:rowOff>
    </xdr:from>
    <xdr:ext cx="304800" cy="304800"/>
    <xdr:sp macro="" textlink="">
      <xdr:nvSpPr>
        <xdr:cNvPr id="3" name="AutoShape 4" descr="\rho ">
          <a:extLst>
            <a:ext uri="{FF2B5EF4-FFF2-40B4-BE49-F238E27FC236}">
              <a16:creationId xmlns:a16="http://schemas.microsoft.com/office/drawing/2014/main" id="{D93867F2-6875-48FB-80D9-8C7A4CC0107C}"/>
            </a:ext>
          </a:extLst>
        </xdr:cNvPr>
        <xdr:cNvSpPr>
          <a:spLocks noChangeAspect="1" noChangeArrowheads="1"/>
        </xdr:cNvSpPr>
      </xdr:nvSpPr>
      <xdr:spPr bwMode="auto">
        <a:xfrm>
          <a:off x="9502140" y="207111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92</xdr:row>
      <xdr:rowOff>0</xdr:rowOff>
    </xdr:from>
    <xdr:ext cx="304800" cy="303628"/>
    <xdr:sp macro="" textlink="">
      <xdr:nvSpPr>
        <xdr:cNvPr id="4" name="AutoShape 3" descr="\rho ">
          <a:extLst>
            <a:ext uri="{FF2B5EF4-FFF2-40B4-BE49-F238E27FC236}">
              <a16:creationId xmlns:a16="http://schemas.microsoft.com/office/drawing/2014/main" id="{B1F00111-9542-4A0B-B6F1-8569511B7AE2}"/>
            </a:ext>
          </a:extLst>
        </xdr:cNvPr>
        <xdr:cNvSpPr>
          <a:spLocks noChangeAspect="1" noChangeArrowheads="1"/>
        </xdr:cNvSpPr>
      </xdr:nvSpPr>
      <xdr:spPr bwMode="auto">
        <a:xfrm>
          <a:off x="9502140" y="20711160"/>
          <a:ext cx="304800" cy="3036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86</xdr:row>
      <xdr:rowOff>0</xdr:rowOff>
    </xdr:from>
    <xdr:ext cx="304800" cy="303628"/>
    <xdr:sp macro="" textlink="">
      <xdr:nvSpPr>
        <xdr:cNvPr id="5" name="AutoShape 4" descr="\rho ">
          <a:extLst>
            <a:ext uri="{FF2B5EF4-FFF2-40B4-BE49-F238E27FC236}">
              <a16:creationId xmlns:a16="http://schemas.microsoft.com/office/drawing/2014/main" id="{AB3FC646-0688-4F5A-B9A3-6F980276F155}"/>
            </a:ext>
          </a:extLst>
        </xdr:cNvPr>
        <xdr:cNvSpPr>
          <a:spLocks noChangeAspect="1" noChangeArrowheads="1"/>
        </xdr:cNvSpPr>
      </xdr:nvSpPr>
      <xdr:spPr bwMode="auto">
        <a:xfrm>
          <a:off x="9502140" y="19385280"/>
          <a:ext cx="304800" cy="3036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86</xdr:row>
      <xdr:rowOff>0</xdr:rowOff>
    </xdr:from>
    <xdr:ext cx="304800" cy="304800"/>
    <xdr:sp macro="" textlink="">
      <xdr:nvSpPr>
        <xdr:cNvPr id="6" name="AutoShape 4" descr="\rho ">
          <a:extLst>
            <a:ext uri="{FF2B5EF4-FFF2-40B4-BE49-F238E27FC236}">
              <a16:creationId xmlns:a16="http://schemas.microsoft.com/office/drawing/2014/main" id="{AE0F4828-252B-429F-BF47-3B5F35B38BA0}"/>
            </a:ext>
          </a:extLst>
        </xdr:cNvPr>
        <xdr:cNvSpPr>
          <a:spLocks noChangeAspect="1" noChangeArrowheads="1"/>
        </xdr:cNvSpPr>
      </xdr:nvSpPr>
      <xdr:spPr bwMode="auto">
        <a:xfrm>
          <a:off x="9502140" y="193852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86</xdr:row>
      <xdr:rowOff>0</xdr:rowOff>
    </xdr:from>
    <xdr:ext cx="304800" cy="303628"/>
    <xdr:sp macro="" textlink="">
      <xdr:nvSpPr>
        <xdr:cNvPr id="7" name="AutoShape 3" descr="\rho ">
          <a:extLst>
            <a:ext uri="{FF2B5EF4-FFF2-40B4-BE49-F238E27FC236}">
              <a16:creationId xmlns:a16="http://schemas.microsoft.com/office/drawing/2014/main" id="{01617492-329A-46F8-A49E-00E6E00E4FAD}"/>
            </a:ext>
          </a:extLst>
        </xdr:cNvPr>
        <xdr:cNvSpPr>
          <a:spLocks noChangeAspect="1" noChangeArrowheads="1"/>
        </xdr:cNvSpPr>
      </xdr:nvSpPr>
      <xdr:spPr bwMode="auto">
        <a:xfrm>
          <a:off x="9502140" y="19385280"/>
          <a:ext cx="304800" cy="3036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9</xdr:col>
      <xdr:colOff>6350</xdr:colOff>
      <xdr:row>17</xdr:row>
      <xdr:rowOff>117475</xdr:rowOff>
    </xdr:from>
    <xdr:to>
      <xdr:col>19</xdr:col>
      <xdr:colOff>778533</xdr:colOff>
      <xdr:row>41</xdr:row>
      <xdr:rowOff>210099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668CED4-BC8C-4866-AAE2-AA2AB7D004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142875</xdr:colOff>
      <xdr:row>36</xdr:row>
      <xdr:rowOff>161924</xdr:rowOff>
    </xdr:from>
    <xdr:to>
      <xdr:col>5</xdr:col>
      <xdr:colOff>5715</xdr:colOff>
      <xdr:row>48</xdr:row>
      <xdr:rowOff>210235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B6733C5C-D6E3-4044-8774-D96C6CFB5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6225" y="8801099"/>
          <a:ext cx="5530215" cy="2905811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49</xdr:row>
      <xdr:rowOff>28576</xdr:rowOff>
    </xdr:from>
    <xdr:to>
      <xdr:col>5</xdr:col>
      <xdr:colOff>248547</xdr:colOff>
      <xdr:row>59</xdr:row>
      <xdr:rowOff>134767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FA0F1B51-E3EF-4DBE-A06B-858CE72D0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1005" y="11191876"/>
          <a:ext cx="5616837" cy="233694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93</xdr:row>
      <xdr:rowOff>0</xdr:rowOff>
    </xdr:from>
    <xdr:ext cx="304800" cy="303628"/>
    <xdr:sp macro="" textlink="">
      <xdr:nvSpPr>
        <xdr:cNvPr id="2" name="AutoShape 4" descr="\rho ">
          <a:extLst>
            <a:ext uri="{FF2B5EF4-FFF2-40B4-BE49-F238E27FC236}">
              <a16:creationId xmlns:a16="http://schemas.microsoft.com/office/drawing/2014/main" id="{B2E0C711-C3D6-402A-9286-73859BE3D96A}"/>
            </a:ext>
          </a:extLst>
        </xdr:cNvPr>
        <xdr:cNvSpPr>
          <a:spLocks noChangeAspect="1" noChangeArrowheads="1"/>
        </xdr:cNvSpPr>
      </xdr:nvSpPr>
      <xdr:spPr bwMode="auto">
        <a:xfrm>
          <a:off x="9502140" y="20924520"/>
          <a:ext cx="304800" cy="3036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93</xdr:row>
      <xdr:rowOff>0</xdr:rowOff>
    </xdr:from>
    <xdr:ext cx="304800" cy="304800"/>
    <xdr:sp macro="" textlink="">
      <xdr:nvSpPr>
        <xdr:cNvPr id="3" name="AutoShape 4" descr="\rho ">
          <a:extLst>
            <a:ext uri="{FF2B5EF4-FFF2-40B4-BE49-F238E27FC236}">
              <a16:creationId xmlns:a16="http://schemas.microsoft.com/office/drawing/2014/main" id="{9E4B4FCB-66CD-42CD-9BF8-35F9F66AABC6}"/>
            </a:ext>
          </a:extLst>
        </xdr:cNvPr>
        <xdr:cNvSpPr>
          <a:spLocks noChangeAspect="1" noChangeArrowheads="1"/>
        </xdr:cNvSpPr>
      </xdr:nvSpPr>
      <xdr:spPr bwMode="auto">
        <a:xfrm>
          <a:off x="9502140" y="209245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93</xdr:row>
      <xdr:rowOff>0</xdr:rowOff>
    </xdr:from>
    <xdr:ext cx="304800" cy="303628"/>
    <xdr:sp macro="" textlink="">
      <xdr:nvSpPr>
        <xdr:cNvPr id="4" name="AutoShape 3" descr="\rho ">
          <a:extLst>
            <a:ext uri="{FF2B5EF4-FFF2-40B4-BE49-F238E27FC236}">
              <a16:creationId xmlns:a16="http://schemas.microsoft.com/office/drawing/2014/main" id="{A884F494-175F-4AC6-957D-6A947BC1FB2D}"/>
            </a:ext>
          </a:extLst>
        </xdr:cNvPr>
        <xdr:cNvSpPr>
          <a:spLocks noChangeAspect="1" noChangeArrowheads="1"/>
        </xdr:cNvSpPr>
      </xdr:nvSpPr>
      <xdr:spPr bwMode="auto">
        <a:xfrm>
          <a:off x="9502140" y="20924520"/>
          <a:ext cx="304800" cy="3036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87</xdr:row>
      <xdr:rowOff>0</xdr:rowOff>
    </xdr:from>
    <xdr:ext cx="304800" cy="303628"/>
    <xdr:sp macro="" textlink="">
      <xdr:nvSpPr>
        <xdr:cNvPr id="5" name="AutoShape 4" descr="\rho ">
          <a:extLst>
            <a:ext uri="{FF2B5EF4-FFF2-40B4-BE49-F238E27FC236}">
              <a16:creationId xmlns:a16="http://schemas.microsoft.com/office/drawing/2014/main" id="{6569446F-01CB-4CC2-95A1-4D39D3E6C83D}"/>
            </a:ext>
          </a:extLst>
        </xdr:cNvPr>
        <xdr:cNvSpPr>
          <a:spLocks noChangeAspect="1" noChangeArrowheads="1"/>
        </xdr:cNvSpPr>
      </xdr:nvSpPr>
      <xdr:spPr bwMode="auto">
        <a:xfrm>
          <a:off x="9502140" y="19598640"/>
          <a:ext cx="304800" cy="3036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87</xdr:row>
      <xdr:rowOff>0</xdr:rowOff>
    </xdr:from>
    <xdr:ext cx="304800" cy="304800"/>
    <xdr:sp macro="" textlink="">
      <xdr:nvSpPr>
        <xdr:cNvPr id="6" name="AutoShape 4" descr="\rho ">
          <a:extLst>
            <a:ext uri="{FF2B5EF4-FFF2-40B4-BE49-F238E27FC236}">
              <a16:creationId xmlns:a16="http://schemas.microsoft.com/office/drawing/2014/main" id="{4AE9C589-84A3-41EA-A9B5-DE1015703CF3}"/>
            </a:ext>
          </a:extLst>
        </xdr:cNvPr>
        <xdr:cNvSpPr>
          <a:spLocks noChangeAspect="1" noChangeArrowheads="1"/>
        </xdr:cNvSpPr>
      </xdr:nvSpPr>
      <xdr:spPr bwMode="auto">
        <a:xfrm>
          <a:off x="9502140" y="195986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87</xdr:row>
      <xdr:rowOff>0</xdr:rowOff>
    </xdr:from>
    <xdr:ext cx="304800" cy="303628"/>
    <xdr:sp macro="" textlink="">
      <xdr:nvSpPr>
        <xdr:cNvPr id="7" name="AutoShape 3" descr="\rho ">
          <a:extLst>
            <a:ext uri="{FF2B5EF4-FFF2-40B4-BE49-F238E27FC236}">
              <a16:creationId xmlns:a16="http://schemas.microsoft.com/office/drawing/2014/main" id="{7B950C36-7E3D-4C92-AFB2-5D834C5FAE51}"/>
            </a:ext>
          </a:extLst>
        </xdr:cNvPr>
        <xdr:cNvSpPr>
          <a:spLocks noChangeAspect="1" noChangeArrowheads="1"/>
        </xdr:cNvSpPr>
      </xdr:nvSpPr>
      <xdr:spPr bwMode="auto">
        <a:xfrm>
          <a:off x="9502140" y="19598640"/>
          <a:ext cx="304800" cy="3036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9</xdr:col>
      <xdr:colOff>25400</xdr:colOff>
      <xdr:row>14</xdr:row>
      <xdr:rowOff>14815</xdr:rowOff>
    </xdr:from>
    <xdr:to>
      <xdr:col>19</xdr:col>
      <xdr:colOff>304801</xdr:colOff>
      <xdr:row>39</xdr:row>
      <xdr:rowOff>47115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7F5ED02-595A-45FB-809A-E9CB18F366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149678</xdr:colOff>
      <xdr:row>31</xdr:row>
      <xdr:rowOff>85724</xdr:rowOff>
    </xdr:from>
    <xdr:to>
      <xdr:col>4</xdr:col>
      <xdr:colOff>1221377</xdr:colOff>
      <xdr:row>42</xdr:row>
      <xdr:rowOff>39139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5553ADE7-F4F8-4554-92F9-6DC0E30F6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8758" y="7248524"/>
          <a:ext cx="5018859" cy="198986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90</xdr:row>
      <xdr:rowOff>0</xdr:rowOff>
    </xdr:from>
    <xdr:ext cx="304800" cy="303628"/>
    <xdr:sp macro="" textlink="">
      <xdr:nvSpPr>
        <xdr:cNvPr id="2" name="AutoShape 4" descr="\rho ">
          <a:extLst>
            <a:ext uri="{FF2B5EF4-FFF2-40B4-BE49-F238E27FC236}">
              <a16:creationId xmlns:a16="http://schemas.microsoft.com/office/drawing/2014/main" id="{5A4D0F4E-C802-4041-AF58-BF35A39BCE85}"/>
            </a:ext>
          </a:extLst>
        </xdr:cNvPr>
        <xdr:cNvSpPr>
          <a:spLocks noChangeAspect="1" noChangeArrowheads="1"/>
        </xdr:cNvSpPr>
      </xdr:nvSpPr>
      <xdr:spPr bwMode="auto">
        <a:xfrm>
          <a:off x="9502140" y="20261580"/>
          <a:ext cx="304800" cy="3036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90</xdr:row>
      <xdr:rowOff>0</xdr:rowOff>
    </xdr:from>
    <xdr:ext cx="304800" cy="304800"/>
    <xdr:sp macro="" textlink="">
      <xdr:nvSpPr>
        <xdr:cNvPr id="3" name="AutoShape 4" descr="\rho ">
          <a:extLst>
            <a:ext uri="{FF2B5EF4-FFF2-40B4-BE49-F238E27FC236}">
              <a16:creationId xmlns:a16="http://schemas.microsoft.com/office/drawing/2014/main" id="{7D3165C7-3F35-4B48-8F3C-4EEA70F332CA}"/>
            </a:ext>
          </a:extLst>
        </xdr:cNvPr>
        <xdr:cNvSpPr>
          <a:spLocks noChangeAspect="1" noChangeArrowheads="1"/>
        </xdr:cNvSpPr>
      </xdr:nvSpPr>
      <xdr:spPr bwMode="auto">
        <a:xfrm>
          <a:off x="9502140" y="202615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90</xdr:row>
      <xdr:rowOff>0</xdr:rowOff>
    </xdr:from>
    <xdr:ext cx="304800" cy="303628"/>
    <xdr:sp macro="" textlink="">
      <xdr:nvSpPr>
        <xdr:cNvPr id="4" name="AutoShape 3" descr="\rho ">
          <a:extLst>
            <a:ext uri="{FF2B5EF4-FFF2-40B4-BE49-F238E27FC236}">
              <a16:creationId xmlns:a16="http://schemas.microsoft.com/office/drawing/2014/main" id="{C467123B-5224-4B13-872D-0E60A6F8A1C6}"/>
            </a:ext>
          </a:extLst>
        </xdr:cNvPr>
        <xdr:cNvSpPr>
          <a:spLocks noChangeAspect="1" noChangeArrowheads="1"/>
        </xdr:cNvSpPr>
      </xdr:nvSpPr>
      <xdr:spPr bwMode="auto">
        <a:xfrm>
          <a:off x="9502140" y="20261580"/>
          <a:ext cx="304800" cy="3036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304800" cy="303628"/>
    <xdr:sp macro="" textlink="">
      <xdr:nvSpPr>
        <xdr:cNvPr id="5" name="AutoShape 4" descr="\rho ">
          <a:extLst>
            <a:ext uri="{FF2B5EF4-FFF2-40B4-BE49-F238E27FC236}">
              <a16:creationId xmlns:a16="http://schemas.microsoft.com/office/drawing/2014/main" id="{0C720A1D-2906-49FE-921C-7E610A7D6021}"/>
            </a:ext>
          </a:extLst>
        </xdr:cNvPr>
        <xdr:cNvSpPr>
          <a:spLocks noChangeAspect="1" noChangeArrowheads="1"/>
        </xdr:cNvSpPr>
      </xdr:nvSpPr>
      <xdr:spPr bwMode="auto">
        <a:xfrm>
          <a:off x="9502140" y="18935700"/>
          <a:ext cx="304800" cy="3036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304800" cy="304800"/>
    <xdr:sp macro="" textlink="">
      <xdr:nvSpPr>
        <xdr:cNvPr id="6" name="AutoShape 4" descr="\rho ">
          <a:extLst>
            <a:ext uri="{FF2B5EF4-FFF2-40B4-BE49-F238E27FC236}">
              <a16:creationId xmlns:a16="http://schemas.microsoft.com/office/drawing/2014/main" id="{B2A456BB-B705-451A-9CC4-4C8D13EBF4AC}"/>
            </a:ext>
          </a:extLst>
        </xdr:cNvPr>
        <xdr:cNvSpPr>
          <a:spLocks noChangeAspect="1" noChangeArrowheads="1"/>
        </xdr:cNvSpPr>
      </xdr:nvSpPr>
      <xdr:spPr bwMode="auto">
        <a:xfrm>
          <a:off x="9502140" y="1893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304800" cy="303628"/>
    <xdr:sp macro="" textlink="">
      <xdr:nvSpPr>
        <xdr:cNvPr id="7" name="AutoShape 3" descr="\rho ">
          <a:extLst>
            <a:ext uri="{FF2B5EF4-FFF2-40B4-BE49-F238E27FC236}">
              <a16:creationId xmlns:a16="http://schemas.microsoft.com/office/drawing/2014/main" id="{08D6B554-9138-4055-A77B-2182B0741A22}"/>
            </a:ext>
          </a:extLst>
        </xdr:cNvPr>
        <xdr:cNvSpPr>
          <a:spLocks noChangeAspect="1" noChangeArrowheads="1"/>
        </xdr:cNvSpPr>
      </xdr:nvSpPr>
      <xdr:spPr bwMode="auto">
        <a:xfrm>
          <a:off x="9502140" y="18935700"/>
          <a:ext cx="304800" cy="3036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8</xdr:col>
      <xdr:colOff>116416</xdr:colOff>
      <xdr:row>14</xdr:row>
      <xdr:rowOff>47624</xdr:rowOff>
    </xdr:from>
    <xdr:to>
      <xdr:col>19</xdr:col>
      <xdr:colOff>797583</xdr:colOff>
      <xdr:row>39</xdr:row>
      <xdr:rowOff>92624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759FA0D-F2E3-4E92-9B88-CC272D1243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200025</xdr:colOff>
      <xdr:row>32</xdr:row>
      <xdr:rowOff>28575</xdr:rowOff>
    </xdr:from>
    <xdr:to>
      <xdr:col>5</xdr:col>
      <xdr:colOff>285750</xdr:colOff>
      <xdr:row>43</xdr:row>
      <xdr:rowOff>75741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8F9A0736-42D8-B383-279E-D0DE3E461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3375" y="6581775"/>
          <a:ext cx="5753100" cy="224744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281424</xdr:colOff>
      <xdr:row>18</xdr:row>
      <xdr:rowOff>37375</xdr:rowOff>
    </xdr:from>
    <xdr:to>
      <xdr:col>16</xdr:col>
      <xdr:colOff>876300</xdr:colOff>
      <xdr:row>41</xdr:row>
      <xdr:rowOff>66676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3359EEB-9404-4D19-B09F-BF0680692B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85724</xdr:colOff>
      <xdr:row>29</xdr:row>
      <xdr:rowOff>142875</xdr:rowOff>
    </xdr:from>
    <xdr:to>
      <xdr:col>9</xdr:col>
      <xdr:colOff>14199</xdr:colOff>
      <xdr:row>43</xdr:row>
      <xdr:rowOff>66139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C061A509-63BB-1769-CD48-1F5637C06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9074" y="6019800"/>
          <a:ext cx="8139025" cy="272361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112940</xdr:colOff>
      <xdr:row>21</xdr:row>
      <xdr:rowOff>71663</xdr:rowOff>
    </xdr:from>
    <xdr:to>
      <xdr:col>16</xdr:col>
      <xdr:colOff>933449</xdr:colOff>
      <xdr:row>44</xdr:row>
      <xdr:rowOff>85725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9B66E49-3FFA-4A9B-851E-4187E6997A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9525</xdr:colOff>
      <xdr:row>36</xdr:row>
      <xdr:rowOff>104774</xdr:rowOff>
    </xdr:from>
    <xdr:to>
      <xdr:col>6</xdr:col>
      <xdr:colOff>1468807</xdr:colOff>
      <xdr:row>57</xdr:row>
      <xdr:rowOff>200024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60712E5B-E746-9A6B-4F98-CC259CE31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" y="7734299"/>
          <a:ext cx="7631482" cy="429577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121763</xdr:colOff>
      <xdr:row>14</xdr:row>
      <xdr:rowOff>73385</xdr:rowOff>
    </xdr:from>
    <xdr:to>
      <xdr:col>18</xdr:col>
      <xdr:colOff>904875</xdr:colOff>
      <xdr:row>37</xdr:row>
      <xdr:rowOff>28575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2B5162A5-F6FC-47F9-8F7D-259D817366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95250</xdr:colOff>
      <xdr:row>55</xdr:row>
      <xdr:rowOff>28574</xdr:rowOff>
    </xdr:from>
    <xdr:to>
      <xdr:col>4</xdr:col>
      <xdr:colOff>362310</xdr:colOff>
      <xdr:row>62</xdr:row>
      <xdr:rowOff>123824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268FDEAE-EAF8-FA92-9C84-CBE6BB2B2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11277599"/>
          <a:ext cx="4458060" cy="149542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66</xdr:row>
      <xdr:rowOff>85725</xdr:rowOff>
    </xdr:from>
    <xdr:to>
      <xdr:col>4</xdr:col>
      <xdr:colOff>264625</xdr:colOff>
      <xdr:row>73</xdr:row>
      <xdr:rowOff>152400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E9FF63AC-0DB1-6A24-7F6B-20C60E362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2400" y="13535025"/>
          <a:ext cx="4303225" cy="146685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64614</xdr:colOff>
      <xdr:row>16</xdr:row>
      <xdr:rowOff>16235</xdr:rowOff>
    </xdr:from>
    <xdr:to>
      <xdr:col>19</xdr:col>
      <xdr:colOff>76200</xdr:colOff>
      <xdr:row>37</xdr:row>
      <xdr:rowOff>187373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7327BFF-954D-44D0-991D-0E76DC982F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38100</xdr:colOff>
      <xdr:row>54</xdr:row>
      <xdr:rowOff>57150</xdr:rowOff>
    </xdr:from>
    <xdr:to>
      <xdr:col>4</xdr:col>
      <xdr:colOff>360146</xdr:colOff>
      <xdr:row>61</xdr:row>
      <xdr:rowOff>123825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58544C89-7EEF-3318-80BB-D885C2EFA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1450" y="11106150"/>
          <a:ext cx="4379696" cy="146685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65</xdr:row>
      <xdr:rowOff>85724</xdr:rowOff>
    </xdr:from>
    <xdr:to>
      <xdr:col>4</xdr:col>
      <xdr:colOff>258837</xdr:colOff>
      <xdr:row>72</xdr:row>
      <xdr:rowOff>142874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F560BA40-F5B2-DE77-5195-EB4FAD5BD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0975" y="13334999"/>
          <a:ext cx="4268862" cy="145732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1832</xdr:colOff>
      <xdr:row>21</xdr:row>
      <xdr:rowOff>26298</xdr:rowOff>
    </xdr:from>
    <xdr:to>
      <xdr:col>16</xdr:col>
      <xdr:colOff>896192</xdr:colOff>
      <xdr:row>44</xdr:row>
      <xdr:rowOff>57169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19D1767-E3B4-4522-A039-2BBE0C6709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242206</xdr:colOff>
      <xdr:row>36</xdr:row>
      <xdr:rowOff>133090</xdr:rowOff>
    </xdr:from>
    <xdr:to>
      <xdr:col>5</xdr:col>
      <xdr:colOff>500742</xdr:colOff>
      <xdr:row>46</xdr:row>
      <xdr:rowOff>116588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3756109-1D2D-47A1-87E6-69915B039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5556" y="6829165"/>
          <a:ext cx="5135336" cy="1983748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0</xdr:row>
      <xdr:rowOff>142875</xdr:rowOff>
    </xdr:from>
    <xdr:to>
      <xdr:col>5</xdr:col>
      <xdr:colOff>1020210</xdr:colOff>
      <xdr:row>2</xdr:row>
      <xdr:rowOff>133569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4C6C6854-4653-4188-AF93-90DB172D4748}"/>
            </a:ext>
          </a:extLst>
        </xdr:cNvPr>
        <xdr:cNvSpPr/>
      </xdr:nvSpPr>
      <xdr:spPr>
        <a:xfrm>
          <a:off x="180975" y="142875"/>
          <a:ext cx="5849385" cy="39074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latin typeface="Meiryo UI" panose="020B0604030504040204" pitchFamily="50" charset="-128"/>
              <a:ea typeface="Meiryo UI" panose="020B0604030504040204" pitchFamily="50" charset="-128"/>
            </a:rPr>
            <a:t>利用例①：研究開発目標が達成されたときの</a:t>
          </a:r>
          <a:r>
            <a:rPr kumimoji="1" lang="en-US" altLang="ja-JP" sz="1400" b="1">
              <a:latin typeface="Meiryo UI" panose="020B0604030504040204" pitchFamily="50" charset="-128"/>
              <a:ea typeface="Meiryo UI" panose="020B0604030504040204" pitchFamily="50" charset="-128"/>
            </a:rPr>
            <a:t>CO2</a:t>
          </a:r>
          <a:r>
            <a:rPr kumimoji="1" lang="ja-JP" altLang="en-US" sz="1400" b="1">
              <a:latin typeface="Meiryo UI" panose="020B0604030504040204" pitchFamily="50" charset="-128"/>
              <a:ea typeface="Meiryo UI" panose="020B0604030504040204" pitchFamily="50" charset="-128"/>
            </a:rPr>
            <a:t>削減効果の確認</a:t>
          </a:r>
        </a:p>
      </xdr:txBody>
    </xdr:sp>
    <xdr:clientData/>
  </xdr:twoCellAnchor>
  <xdr:twoCellAnchor>
    <xdr:from>
      <xdr:col>11</xdr:col>
      <xdr:colOff>209550</xdr:colOff>
      <xdr:row>21</xdr:row>
      <xdr:rowOff>76200</xdr:rowOff>
    </xdr:from>
    <xdr:to>
      <xdr:col>16</xdr:col>
      <xdr:colOff>702526</xdr:colOff>
      <xdr:row>23</xdr:row>
      <xdr:rowOff>200024</xdr:rowOff>
    </xdr:to>
    <xdr:sp macro="" textlink="">
      <xdr:nvSpPr>
        <xdr:cNvPr id="7" name="テキスト ボックス 1">
          <a:extLst>
            <a:ext uri="{FF2B5EF4-FFF2-40B4-BE49-F238E27FC236}">
              <a16:creationId xmlns:a16="http://schemas.microsoft.com/office/drawing/2014/main" id="{9DD2C9E8-8F8F-46FD-B982-2850746710FB}"/>
            </a:ext>
          </a:extLst>
        </xdr:cNvPr>
        <xdr:cNvSpPr txBox="1"/>
      </xdr:nvSpPr>
      <xdr:spPr>
        <a:xfrm>
          <a:off x="10982325" y="4352925"/>
          <a:ext cx="5112601" cy="523874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ja-JP" sz="1100" b="1">
              <a:latin typeface="Meiryo UI" panose="020B0604030504040204" pitchFamily="50" charset="-128"/>
              <a:ea typeface="Meiryo UI" panose="020B0604030504040204" pitchFamily="50" charset="-128"/>
            </a:rPr>
            <a:t>CO2</a:t>
          </a:r>
          <a:r>
            <a:rPr lang="ja-JP" altLang="en-US" sz="1100" b="1">
              <a:latin typeface="Meiryo UI" panose="020B0604030504040204" pitchFamily="50" charset="-128"/>
              <a:ea typeface="Meiryo UI" panose="020B0604030504040204" pitchFamily="50" charset="-128"/>
            </a:rPr>
            <a:t>基準のメタノール収率</a:t>
          </a:r>
          <a:r>
            <a:rPr lang="en-US" altLang="ja-JP" sz="1100" b="1">
              <a:latin typeface="Meiryo UI" panose="020B0604030504040204" pitchFamily="50" charset="-128"/>
              <a:ea typeface="Meiryo UI" panose="020B0604030504040204" pitchFamily="50" charset="-128"/>
            </a:rPr>
            <a:t>60%</a:t>
          </a:r>
          <a:r>
            <a:rPr lang="ja-JP" altLang="en-US" sz="1100" b="1">
              <a:latin typeface="Meiryo UI" panose="020B0604030504040204" pitchFamily="50" charset="-128"/>
              <a:ea typeface="Meiryo UI" panose="020B0604030504040204" pitchFamily="50" charset="-128"/>
            </a:rPr>
            <a:t>、</a:t>
          </a:r>
          <a:r>
            <a:rPr lang="en-US" altLang="ja-JP" sz="1100" b="1">
              <a:latin typeface="Meiryo UI" panose="020B0604030504040204" pitchFamily="50" charset="-128"/>
              <a:ea typeface="Meiryo UI" panose="020B0604030504040204" pitchFamily="50" charset="-128"/>
            </a:rPr>
            <a:t>H2</a:t>
          </a:r>
          <a:r>
            <a:rPr lang="ja-JP" altLang="en-US" sz="1100" b="1">
              <a:latin typeface="Meiryo UI" panose="020B0604030504040204" pitchFamily="50" charset="-128"/>
              <a:ea typeface="Meiryo UI" panose="020B0604030504040204" pitchFamily="50" charset="-128"/>
            </a:rPr>
            <a:t>基準のメタノール収率</a:t>
          </a:r>
          <a:r>
            <a:rPr lang="en-US" altLang="ja-JP" sz="1100" b="1">
              <a:latin typeface="Meiryo UI" panose="020B0604030504040204" pitchFamily="50" charset="-128"/>
              <a:ea typeface="Meiryo UI" panose="020B0604030504040204" pitchFamily="50" charset="-128"/>
            </a:rPr>
            <a:t>60%</a:t>
          </a:r>
        </a:p>
        <a:p>
          <a:r>
            <a:rPr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ユーティリティ（電力、熱）は従来技術（</a:t>
          </a:r>
          <a:r>
            <a:rPr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CO/H2</a:t>
          </a:r>
          <a:r>
            <a:rPr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からのメタノール合成）と同等</a:t>
          </a:r>
        </a:p>
      </xdr:txBody>
    </xdr:sp>
    <xdr:clientData/>
  </xdr:twoCellAnchor>
  <xdr:twoCellAnchor>
    <xdr:from>
      <xdr:col>11</xdr:col>
      <xdr:colOff>561975</xdr:colOff>
      <xdr:row>24</xdr:row>
      <xdr:rowOff>76200</xdr:rowOff>
    </xdr:from>
    <xdr:to>
      <xdr:col>15</xdr:col>
      <xdr:colOff>840923</xdr:colOff>
      <xdr:row>27</xdr:row>
      <xdr:rowOff>42182</xdr:rowOff>
    </xdr:to>
    <xdr:sp macro="" textlink="">
      <xdr:nvSpPr>
        <xdr:cNvPr id="8" name="吹き出し: 線 7">
          <a:extLst>
            <a:ext uri="{FF2B5EF4-FFF2-40B4-BE49-F238E27FC236}">
              <a16:creationId xmlns:a16="http://schemas.microsoft.com/office/drawing/2014/main" id="{B9B2260A-910C-4086-AD11-720D6B264307}"/>
            </a:ext>
          </a:extLst>
        </xdr:cNvPr>
        <xdr:cNvSpPr/>
      </xdr:nvSpPr>
      <xdr:spPr>
        <a:xfrm>
          <a:off x="11334750" y="4953000"/>
          <a:ext cx="3974648" cy="575582"/>
        </a:xfrm>
        <a:prstGeom prst="borderCallout1">
          <a:avLst>
            <a:gd name="adj1" fmla="val 100851"/>
            <a:gd name="adj2" fmla="val 16307"/>
            <a:gd name="adj3" fmla="val 188239"/>
            <a:gd name="adj4" fmla="val 14601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中間ケースにおいて、研究開発目標が達成された場合でも従来技術と比較して、</a:t>
          </a:r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0.559kg-CO2/kg-MeOH</a:t>
          </a:r>
          <a:r>
            <a:rPr kumimoji="1" lang="ja-JP" altLang="en-US" sz="11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kumimoji="1" lang="en-US" altLang="ja-JP" sz="11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LCCO2</a:t>
          </a:r>
          <a:r>
            <a:rPr kumimoji="1" lang="ja-JP" altLang="en-US" sz="11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排出量が多い。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10</xdr:col>
      <xdr:colOff>266700</xdr:colOff>
      <xdr:row>29</xdr:row>
      <xdr:rowOff>190500</xdr:rowOff>
    </xdr:from>
    <xdr:to>
      <xdr:col>11</xdr:col>
      <xdr:colOff>433683</xdr:colOff>
      <xdr:row>29</xdr:row>
      <xdr:rowOff>191452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8B0BD31D-4F53-4C2D-B19F-3C32075BC9D5}"/>
            </a:ext>
          </a:extLst>
        </xdr:cNvPr>
        <xdr:cNvCxnSpPr/>
      </xdr:nvCxnSpPr>
      <xdr:spPr>
        <a:xfrm flipV="1">
          <a:off x="10115550" y="6076950"/>
          <a:ext cx="1090908" cy="952"/>
        </a:xfrm>
        <a:prstGeom prst="line">
          <a:avLst/>
        </a:prstGeom>
        <a:ln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495300</xdr:colOff>
      <xdr:row>31</xdr:row>
      <xdr:rowOff>142875</xdr:rowOff>
    </xdr:from>
    <xdr:to>
      <xdr:col>12</xdr:col>
      <xdr:colOff>520322</xdr:colOff>
      <xdr:row>31</xdr:row>
      <xdr:rowOff>142875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E7EE2F08-5DBD-45F1-A4C5-82CC49D3B487}"/>
            </a:ext>
          </a:extLst>
        </xdr:cNvPr>
        <xdr:cNvCxnSpPr/>
      </xdr:nvCxnSpPr>
      <xdr:spPr>
        <a:xfrm>
          <a:off x="10344150" y="6429375"/>
          <a:ext cx="1872872" cy="0"/>
        </a:xfrm>
        <a:prstGeom prst="line">
          <a:avLst/>
        </a:prstGeom>
        <a:ln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171450</xdr:colOff>
      <xdr:row>29</xdr:row>
      <xdr:rowOff>171450</xdr:rowOff>
    </xdr:from>
    <xdr:to>
      <xdr:col>11</xdr:col>
      <xdr:colOff>176886</xdr:colOff>
      <xdr:row>31</xdr:row>
      <xdr:rowOff>149806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80D6404C-F997-48A1-8004-37A9E7B8D0A1}"/>
            </a:ext>
          </a:extLst>
        </xdr:cNvPr>
        <xdr:cNvCxnSpPr/>
      </xdr:nvCxnSpPr>
      <xdr:spPr>
        <a:xfrm flipH="1" flipV="1">
          <a:off x="10944225" y="6057900"/>
          <a:ext cx="5436" cy="37840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171450</xdr:colOff>
      <xdr:row>30</xdr:row>
      <xdr:rowOff>9525</xdr:rowOff>
    </xdr:from>
    <xdr:to>
      <xdr:col>11</xdr:col>
      <xdr:colOff>752475</xdr:colOff>
      <xdr:row>31</xdr:row>
      <xdr:rowOff>83003</xdr:rowOff>
    </xdr:to>
    <xdr:sp macro="" textlink="">
      <xdr:nvSpPr>
        <xdr:cNvPr id="13" name="テキスト ボックス 4">
          <a:extLst>
            <a:ext uri="{FF2B5EF4-FFF2-40B4-BE49-F238E27FC236}">
              <a16:creationId xmlns:a16="http://schemas.microsoft.com/office/drawing/2014/main" id="{3ECE4CD2-1EE9-4CFB-8351-C656082025BF}"/>
            </a:ext>
          </a:extLst>
        </xdr:cNvPr>
        <xdr:cNvSpPr txBox="1"/>
      </xdr:nvSpPr>
      <xdr:spPr>
        <a:xfrm>
          <a:off x="10944225" y="6096000"/>
          <a:ext cx="581025" cy="27350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ja-JP" sz="1100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0.57</a:t>
          </a:r>
          <a:endParaRPr lang="ja-JP" altLang="en-US" sz="1100">
            <a:solidFill>
              <a:srgbClr val="0070C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0.31802</cdr:x>
      <cdr:y>0.12562</cdr:y>
    </cdr:from>
    <cdr:to>
      <cdr:x>0.74739</cdr:x>
      <cdr:y>0.26634</cdr:y>
    </cdr:to>
    <cdr:sp macro="" textlink="">
      <cdr:nvSpPr>
        <cdr:cNvPr id="2" name="吹き出し: 線 1">
          <a:extLst xmlns:a="http://schemas.openxmlformats.org/drawingml/2006/main">
            <a:ext uri="{FF2B5EF4-FFF2-40B4-BE49-F238E27FC236}">
              <a16:creationId xmlns:a16="http://schemas.microsoft.com/office/drawing/2014/main" id="{996B6C0C-4D4B-45D8-870F-5FEACFDFC0EA}"/>
            </a:ext>
          </a:extLst>
        </cdr:cNvPr>
        <cdr:cNvSpPr/>
      </cdr:nvSpPr>
      <cdr:spPr>
        <a:xfrm xmlns:a="http://schemas.openxmlformats.org/drawingml/2006/main">
          <a:off x="2565400" y="584200"/>
          <a:ext cx="3463578" cy="654423"/>
        </a:xfrm>
        <a:prstGeom xmlns:a="http://schemas.openxmlformats.org/drawingml/2006/main" prst="borderCallout1">
          <a:avLst>
            <a:gd name="adj1" fmla="val 100993"/>
            <a:gd name="adj2" fmla="val 4678"/>
            <a:gd name="adj3" fmla="val 237161"/>
            <a:gd name="adj4" fmla="val -11489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kumimoji="1" lang="ja-JP" altLang="en-US" sz="1100">
              <a:solidFill>
                <a:schemeClr val="tx1"/>
              </a:solidFill>
              <a:latin typeface="+mn-ea"/>
              <a:ea typeface="+mn-ea"/>
            </a:rPr>
            <a:t>棒グラフは各工程における</a:t>
          </a:r>
          <a:r>
            <a:rPr kumimoji="1" lang="en-US" altLang="ja-JP" sz="1100">
              <a:solidFill>
                <a:schemeClr val="tx1"/>
              </a:solidFill>
              <a:latin typeface="+mn-ea"/>
              <a:ea typeface="+mn-ea"/>
            </a:rPr>
            <a:t>CO2</a:t>
          </a:r>
          <a:r>
            <a:rPr kumimoji="1" lang="ja-JP" altLang="en-US" sz="1100">
              <a:solidFill>
                <a:schemeClr val="tx1"/>
              </a:solidFill>
              <a:latin typeface="+mn-ea"/>
              <a:ea typeface="+mn-ea"/>
            </a:rPr>
            <a:t>排出量、◇は最終的な</a:t>
          </a:r>
          <a:r>
            <a:rPr kumimoji="1" lang="en-US" altLang="ja-JP" sz="1100">
              <a:solidFill>
                <a:schemeClr val="tx1"/>
              </a:solidFill>
              <a:latin typeface="+mn-ea"/>
              <a:ea typeface="+mn-ea"/>
            </a:rPr>
            <a:t>LCCO2</a:t>
          </a:r>
          <a:r>
            <a:rPr kumimoji="1" lang="ja-JP" altLang="en-US" sz="1100">
              <a:solidFill>
                <a:schemeClr val="tx1"/>
              </a:solidFill>
              <a:latin typeface="+mn-ea"/>
              <a:ea typeface="+mn-ea"/>
            </a:rPr>
            <a:t>排出量を表します。</a:t>
          </a:r>
        </a:p>
      </cdr:txBody>
    </cdr: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1832</xdr:colOff>
      <xdr:row>21</xdr:row>
      <xdr:rowOff>26298</xdr:rowOff>
    </xdr:from>
    <xdr:to>
      <xdr:col>16</xdr:col>
      <xdr:colOff>896192</xdr:colOff>
      <xdr:row>44</xdr:row>
      <xdr:rowOff>57169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BE02AE9-FB29-4867-BA15-6A75BE1C97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242206</xdr:colOff>
      <xdr:row>36</xdr:row>
      <xdr:rowOff>133090</xdr:rowOff>
    </xdr:from>
    <xdr:to>
      <xdr:col>5</xdr:col>
      <xdr:colOff>500742</xdr:colOff>
      <xdr:row>46</xdr:row>
      <xdr:rowOff>116588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010ECFD-8669-40E3-AD93-A20F4274C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5556" y="7429240"/>
          <a:ext cx="5135336" cy="1983748"/>
        </a:xfrm>
        <a:prstGeom prst="rect">
          <a:avLst/>
        </a:prstGeom>
      </xdr:spPr>
    </xdr:pic>
    <xdr:clientData/>
  </xdr:twoCellAnchor>
  <xdr:twoCellAnchor>
    <xdr:from>
      <xdr:col>10</xdr:col>
      <xdr:colOff>361950</xdr:colOff>
      <xdr:row>31</xdr:row>
      <xdr:rowOff>9525</xdr:rowOff>
    </xdr:from>
    <xdr:to>
      <xdr:col>11</xdr:col>
      <xdr:colOff>528933</xdr:colOff>
      <xdr:row>31</xdr:row>
      <xdr:rowOff>10477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320117C7-6823-43A0-9E37-C67C298A7B53}"/>
            </a:ext>
          </a:extLst>
        </xdr:cNvPr>
        <xdr:cNvCxnSpPr/>
      </xdr:nvCxnSpPr>
      <xdr:spPr>
        <a:xfrm flipV="1">
          <a:off x="10210800" y="6296025"/>
          <a:ext cx="1090908" cy="952"/>
        </a:xfrm>
        <a:prstGeom prst="line">
          <a:avLst/>
        </a:prstGeom>
        <a:ln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485775</xdr:colOff>
      <xdr:row>30</xdr:row>
      <xdr:rowOff>0</xdr:rowOff>
    </xdr:from>
    <xdr:to>
      <xdr:col>12</xdr:col>
      <xdr:colOff>510797</xdr:colOff>
      <xdr:row>30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26B68040-A6D1-4954-B528-A95E0F7AEECE}"/>
            </a:ext>
          </a:extLst>
        </xdr:cNvPr>
        <xdr:cNvCxnSpPr/>
      </xdr:nvCxnSpPr>
      <xdr:spPr>
        <a:xfrm>
          <a:off x="10334625" y="6086475"/>
          <a:ext cx="1872872" cy="0"/>
        </a:xfrm>
        <a:prstGeom prst="line">
          <a:avLst/>
        </a:prstGeom>
        <a:ln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99200</xdr:colOff>
      <xdr:row>29</xdr:row>
      <xdr:rowOff>188668</xdr:rowOff>
    </xdr:from>
    <xdr:to>
      <xdr:col>11</xdr:col>
      <xdr:colOff>99200</xdr:colOff>
      <xdr:row>31</xdr:row>
      <xdr:rowOff>7103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3C9052F9-E173-42C5-8262-9AE708B96ABD}"/>
            </a:ext>
          </a:extLst>
        </xdr:cNvPr>
        <xdr:cNvCxnSpPr/>
      </xdr:nvCxnSpPr>
      <xdr:spPr>
        <a:xfrm>
          <a:off x="10874874" y="6027907"/>
          <a:ext cx="0" cy="216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142142</xdr:colOff>
      <xdr:row>29</xdr:row>
      <xdr:rowOff>141410</xdr:rowOff>
    </xdr:from>
    <xdr:to>
      <xdr:col>11</xdr:col>
      <xdr:colOff>723167</xdr:colOff>
      <xdr:row>31</xdr:row>
      <xdr:rowOff>17061</xdr:rowOff>
    </xdr:to>
    <xdr:sp macro="" textlink="">
      <xdr:nvSpPr>
        <xdr:cNvPr id="10" name="テキスト ボックス 4">
          <a:extLst>
            <a:ext uri="{FF2B5EF4-FFF2-40B4-BE49-F238E27FC236}">
              <a16:creationId xmlns:a16="http://schemas.microsoft.com/office/drawing/2014/main" id="{4EDBB7BD-47C9-4E8C-8C64-7AC1CD35038F}"/>
            </a:ext>
          </a:extLst>
        </xdr:cNvPr>
        <xdr:cNvSpPr txBox="1"/>
      </xdr:nvSpPr>
      <xdr:spPr>
        <a:xfrm>
          <a:off x="10905392" y="6010275"/>
          <a:ext cx="581025" cy="271305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ja-JP" sz="1100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0.29</a:t>
          </a:r>
          <a:endParaRPr lang="ja-JP" altLang="en-US" sz="1100">
            <a:solidFill>
              <a:srgbClr val="0070C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</xdr:col>
      <xdr:colOff>57150</xdr:colOff>
      <xdr:row>0</xdr:row>
      <xdr:rowOff>142875</xdr:rowOff>
    </xdr:from>
    <xdr:to>
      <xdr:col>5</xdr:col>
      <xdr:colOff>1033087</xdr:colOff>
      <xdr:row>2</xdr:row>
      <xdr:rowOff>128269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19573FFB-8625-468D-8809-D3DE90CEC3C1}"/>
            </a:ext>
          </a:extLst>
        </xdr:cNvPr>
        <xdr:cNvSpPr/>
      </xdr:nvSpPr>
      <xdr:spPr>
        <a:xfrm>
          <a:off x="190500" y="142875"/>
          <a:ext cx="5852737" cy="38544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latin typeface="Meiryo UI" panose="020B0604030504040204" pitchFamily="50" charset="-128"/>
              <a:ea typeface="Meiryo UI" panose="020B0604030504040204" pitchFamily="50" charset="-128"/>
            </a:rPr>
            <a:t>利用例②：</a:t>
          </a:r>
          <a:r>
            <a:rPr kumimoji="1" lang="en-US" altLang="ja-JP" sz="1400" b="1">
              <a:latin typeface="Meiryo UI" panose="020B0604030504040204" pitchFamily="50" charset="-128"/>
              <a:ea typeface="Meiryo UI" panose="020B0604030504040204" pitchFamily="50" charset="-128"/>
            </a:rPr>
            <a:t>CO2</a:t>
          </a:r>
          <a:r>
            <a:rPr kumimoji="1" lang="ja-JP" altLang="en-US" sz="1400" b="1">
              <a:latin typeface="Meiryo UI" panose="020B0604030504040204" pitchFamily="50" charset="-128"/>
              <a:ea typeface="Meiryo UI" panose="020B0604030504040204" pitchFamily="50" charset="-128"/>
            </a:rPr>
            <a:t>削減量のアウトカム目標達成に向けた研究開発目標の設定</a:t>
          </a:r>
        </a:p>
      </xdr:txBody>
    </xdr:sp>
    <xdr:clientData/>
  </xdr:twoCellAnchor>
  <xdr:twoCellAnchor>
    <xdr:from>
      <xdr:col>11</xdr:col>
      <xdr:colOff>323023</xdr:colOff>
      <xdr:row>24</xdr:row>
      <xdr:rowOff>41414</xdr:rowOff>
    </xdr:from>
    <xdr:to>
      <xdr:col>16</xdr:col>
      <xdr:colOff>74544</xdr:colOff>
      <xdr:row>26</xdr:row>
      <xdr:rowOff>181330</xdr:rowOff>
    </xdr:to>
    <xdr:sp macro="" textlink="">
      <xdr:nvSpPr>
        <xdr:cNvPr id="12" name="吹き出し: 線 11">
          <a:extLst>
            <a:ext uri="{FF2B5EF4-FFF2-40B4-BE49-F238E27FC236}">
              <a16:creationId xmlns:a16="http://schemas.microsoft.com/office/drawing/2014/main" id="{DC40F901-0B6A-4B01-8C55-1BA1D7A13599}"/>
            </a:ext>
          </a:extLst>
        </xdr:cNvPr>
        <xdr:cNvSpPr/>
      </xdr:nvSpPr>
      <xdr:spPr>
        <a:xfrm>
          <a:off x="11098697" y="4878457"/>
          <a:ext cx="4389782" cy="537482"/>
        </a:xfrm>
        <a:prstGeom prst="borderCallout1">
          <a:avLst>
            <a:gd name="adj1" fmla="val 97655"/>
            <a:gd name="adj2" fmla="val 8423"/>
            <a:gd name="adj3" fmla="val 213937"/>
            <a:gd name="adj4" fmla="val 1643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上記の収率を研究開発目標として設定した場合、中間ケースにおいて、従来技術と比較して、</a:t>
          </a:r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0.29kg-CO2/kg-MeOH</a:t>
          </a:r>
          <a:r>
            <a:rPr kumimoji="1" lang="ja-JP" altLang="en-US" sz="11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kumimoji="1" lang="en-US" altLang="ja-JP" sz="11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LCCO2</a:t>
          </a:r>
          <a:r>
            <a:rPr kumimoji="1" lang="ja-JP" altLang="en-US" sz="11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排出量が少なくなる。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11</xdr:col>
      <xdr:colOff>298173</xdr:colOff>
      <xdr:row>21</xdr:row>
      <xdr:rowOff>74544</xdr:rowOff>
    </xdr:from>
    <xdr:to>
      <xdr:col>16</xdr:col>
      <xdr:colOff>780762</xdr:colOff>
      <xdr:row>24</xdr:row>
      <xdr:rowOff>9916</xdr:rowOff>
    </xdr:to>
    <xdr:sp macro="" textlink="">
      <xdr:nvSpPr>
        <xdr:cNvPr id="13" name="テキスト ボックス 1">
          <a:extLst>
            <a:ext uri="{FF2B5EF4-FFF2-40B4-BE49-F238E27FC236}">
              <a16:creationId xmlns:a16="http://schemas.microsoft.com/office/drawing/2014/main" id="{B9B2A073-51A2-46A8-ADF8-0B5F5EED0FE4}"/>
            </a:ext>
          </a:extLst>
        </xdr:cNvPr>
        <xdr:cNvSpPr txBox="1"/>
      </xdr:nvSpPr>
      <xdr:spPr>
        <a:xfrm>
          <a:off x="11073847" y="4315240"/>
          <a:ext cx="5120850" cy="53171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ja-JP" sz="1100" b="1">
              <a:latin typeface="Meiryo UI" panose="020B0604030504040204" pitchFamily="50" charset="-128"/>
              <a:ea typeface="Meiryo UI" panose="020B0604030504040204" pitchFamily="50" charset="-128"/>
            </a:rPr>
            <a:t>CO2</a:t>
          </a:r>
          <a:r>
            <a:rPr lang="ja-JP" altLang="en-US" sz="1100" b="1">
              <a:latin typeface="Meiryo UI" panose="020B0604030504040204" pitchFamily="50" charset="-128"/>
              <a:ea typeface="Meiryo UI" panose="020B0604030504040204" pitchFamily="50" charset="-128"/>
            </a:rPr>
            <a:t>基準のメタノール収率</a:t>
          </a:r>
          <a:r>
            <a:rPr lang="en-US" altLang="ja-JP" sz="1100" b="1">
              <a:latin typeface="Meiryo UI" panose="020B0604030504040204" pitchFamily="50" charset="-128"/>
              <a:ea typeface="Meiryo UI" panose="020B0604030504040204" pitchFamily="50" charset="-128"/>
            </a:rPr>
            <a:t>90%</a:t>
          </a:r>
          <a:r>
            <a:rPr lang="ja-JP" altLang="en-US" sz="1100" b="1">
              <a:latin typeface="Meiryo UI" panose="020B0604030504040204" pitchFamily="50" charset="-128"/>
              <a:ea typeface="Meiryo UI" panose="020B0604030504040204" pitchFamily="50" charset="-128"/>
            </a:rPr>
            <a:t>、</a:t>
          </a:r>
          <a:r>
            <a:rPr lang="en-US" altLang="ja-JP" sz="1100" b="1">
              <a:latin typeface="Meiryo UI" panose="020B0604030504040204" pitchFamily="50" charset="-128"/>
              <a:ea typeface="Meiryo UI" panose="020B0604030504040204" pitchFamily="50" charset="-128"/>
            </a:rPr>
            <a:t>H2</a:t>
          </a:r>
          <a:r>
            <a:rPr lang="ja-JP" altLang="en-US" sz="1100" b="1">
              <a:latin typeface="Meiryo UI" panose="020B0604030504040204" pitchFamily="50" charset="-128"/>
              <a:ea typeface="Meiryo UI" panose="020B0604030504040204" pitchFamily="50" charset="-128"/>
            </a:rPr>
            <a:t>基準のメタノール収率</a:t>
          </a:r>
          <a:r>
            <a:rPr lang="en-US" altLang="ja-JP" sz="1100" b="1">
              <a:latin typeface="Meiryo UI" panose="020B0604030504040204" pitchFamily="50" charset="-128"/>
              <a:ea typeface="Meiryo UI" panose="020B0604030504040204" pitchFamily="50" charset="-128"/>
            </a:rPr>
            <a:t>90%</a:t>
          </a:r>
        </a:p>
        <a:p>
          <a:r>
            <a:rPr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ユーティリティ（電力、熱）は従来技術（</a:t>
          </a:r>
          <a:r>
            <a:rPr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CO/H2</a:t>
          </a:r>
          <a:r>
            <a:rPr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からのメタノール合成）と同等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1832</xdr:colOff>
      <xdr:row>21</xdr:row>
      <xdr:rowOff>26298</xdr:rowOff>
    </xdr:from>
    <xdr:to>
      <xdr:col>16</xdr:col>
      <xdr:colOff>896192</xdr:colOff>
      <xdr:row>44</xdr:row>
      <xdr:rowOff>57169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BE1F04D-91DB-4265-8126-D1239B4259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242206</xdr:colOff>
      <xdr:row>36</xdr:row>
      <xdr:rowOff>133090</xdr:rowOff>
    </xdr:from>
    <xdr:to>
      <xdr:col>5</xdr:col>
      <xdr:colOff>500742</xdr:colOff>
      <xdr:row>46</xdr:row>
      <xdr:rowOff>116588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A99EA51-62F9-4C3A-8D2D-E78FCE04A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5556" y="7429240"/>
          <a:ext cx="5135336" cy="1983748"/>
        </a:xfrm>
        <a:prstGeom prst="rect">
          <a:avLst/>
        </a:prstGeom>
      </xdr:spPr>
    </xdr:pic>
    <xdr:clientData/>
  </xdr:twoCellAnchor>
  <xdr:twoCellAnchor>
    <xdr:from>
      <xdr:col>10</xdr:col>
      <xdr:colOff>304800</xdr:colOff>
      <xdr:row>29</xdr:row>
      <xdr:rowOff>95250</xdr:rowOff>
    </xdr:from>
    <xdr:to>
      <xdr:col>11</xdr:col>
      <xdr:colOff>471783</xdr:colOff>
      <xdr:row>29</xdr:row>
      <xdr:rowOff>96202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9AD177B0-CD4D-4BF9-BF0B-6C18311F6DAC}"/>
            </a:ext>
          </a:extLst>
        </xdr:cNvPr>
        <xdr:cNvCxnSpPr/>
      </xdr:nvCxnSpPr>
      <xdr:spPr>
        <a:xfrm flipV="1">
          <a:off x="10153650" y="5981700"/>
          <a:ext cx="1090908" cy="952"/>
        </a:xfrm>
        <a:prstGeom prst="line">
          <a:avLst/>
        </a:prstGeom>
        <a:ln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514350</xdr:colOff>
      <xdr:row>35</xdr:row>
      <xdr:rowOff>28575</xdr:rowOff>
    </xdr:from>
    <xdr:to>
      <xdr:col>12</xdr:col>
      <xdr:colOff>539372</xdr:colOff>
      <xdr:row>35</xdr:row>
      <xdr:rowOff>28575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B8A16D55-36C7-4269-A76C-D28EBC5FDD24}"/>
            </a:ext>
          </a:extLst>
        </xdr:cNvPr>
        <xdr:cNvCxnSpPr/>
      </xdr:nvCxnSpPr>
      <xdr:spPr>
        <a:xfrm>
          <a:off x="10363200" y="7124700"/>
          <a:ext cx="1872872" cy="0"/>
        </a:xfrm>
        <a:prstGeom prst="line">
          <a:avLst/>
        </a:prstGeom>
        <a:ln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205461</xdr:colOff>
      <xdr:row>29</xdr:row>
      <xdr:rowOff>85725</xdr:rowOff>
    </xdr:from>
    <xdr:to>
      <xdr:col>11</xdr:col>
      <xdr:colOff>205461</xdr:colOff>
      <xdr:row>35</xdr:row>
      <xdr:rowOff>45031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9BDC82AA-6BF5-4BA9-829B-8EE6D0982088}"/>
            </a:ext>
          </a:extLst>
        </xdr:cNvPr>
        <xdr:cNvCxnSpPr/>
      </xdr:nvCxnSpPr>
      <xdr:spPr>
        <a:xfrm flipV="1">
          <a:off x="10978236" y="5972175"/>
          <a:ext cx="0" cy="116898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285750</xdr:colOff>
      <xdr:row>31</xdr:row>
      <xdr:rowOff>76200</xdr:rowOff>
    </xdr:from>
    <xdr:to>
      <xdr:col>11</xdr:col>
      <xdr:colOff>866775</xdr:colOff>
      <xdr:row>32</xdr:row>
      <xdr:rowOff>149678</xdr:rowOff>
    </xdr:to>
    <xdr:sp macro="" textlink="">
      <xdr:nvSpPr>
        <xdr:cNvPr id="10" name="テキスト ボックス 4">
          <a:extLst>
            <a:ext uri="{FF2B5EF4-FFF2-40B4-BE49-F238E27FC236}">
              <a16:creationId xmlns:a16="http://schemas.microsoft.com/office/drawing/2014/main" id="{8689E59D-3429-48FE-A529-4269C31CB37B}"/>
            </a:ext>
          </a:extLst>
        </xdr:cNvPr>
        <xdr:cNvSpPr txBox="1"/>
      </xdr:nvSpPr>
      <xdr:spPr>
        <a:xfrm>
          <a:off x="11058525" y="6362700"/>
          <a:ext cx="581025" cy="27350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ja-JP" sz="1100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3.11</a:t>
          </a:r>
          <a:endParaRPr lang="ja-JP" altLang="en-US" sz="1100">
            <a:solidFill>
              <a:srgbClr val="0070C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</xdr:col>
      <xdr:colOff>47625</xdr:colOff>
      <xdr:row>0</xdr:row>
      <xdr:rowOff>114300</xdr:rowOff>
    </xdr:from>
    <xdr:to>
      <xdr:col>5</xdr:col>
      <xdr:colOff>1021977</xdr:colOff>
      <xdr:row>2</xdr:row>
      <xdr:rowOff>100853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2DB32275-B9C1-48C9-B748-A64E6D3802DE}"/>
            </a:ext>
          </a:extLst>
        </xdr:cNvPr>
        <xdr:cNvSpPr/>
      </xdr:nvSpPr>
      <xdr:spPr>
        <a:xfrm>
          <a:off x="180975" y="114300"/>
          <a:ext cx="5851152" cy="38660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latin typeface="Meiryo UI" panose="020B0604030504040204" pitchFamily="50" charset="-128"/>
              <a:ea typeface="Meiryo UI" panose="020B0604030504040204" pitchFamily="50" charset="-128"/>
            </a:rPr>
            <a:t>利用例③（応用）：論文特許情報からの他社技術の推定</a:t>
          </a:r>
        </a:p>
        <a:p>
          <a:pPr algn="l"/>
          <a:r>
            <a:rPr kumimoji="1" lang="ja-JP" altLang="en-US" sz="1400" b="1">
              <a:latin typeface="Meiryo UI" panose="020B0604030504040204" pitchFamily="50" charset="-128"/>
              <a:ea typeface="Meiryo UI" panose="020B0604030504040204" pitchFamily="50" charset="-128"/>
            </a:rPr>
            <a:t>の設定</a:t>
          </a:r>
        </a:p>
      </xdr:txBody>
    </xdr:sp>
    <xdr:clientData/>
  </xdr:twoCellAnchor>
  <xdr:twoCellAnchor>
    <xdr:from>
      <xdr:col>11</xdr:col>
      <xdr:colOff>209550</xdr:colOff>
      <xdr:row>21</xdr:row>
      <xdr:rowOff>76200</xdr:rowOff>
    </xdr:from>
    <xdr:to>
      <xdr:col>16</xdr:col>
      <xdr:colOff>676717</xdr:colOff>
      <xdr:row>23</xdr:row>
      <xdr:rowOff>196949</xdr:rowOff>
    </xdr:to>
    <xdr:sp macro="" textlink="">
      <xdr:nvSpPr>
        <xdr:cNvPr id="13" name="テキスト ボックス 1">
          <a:extLst>
            <a:ext uri="{FF2B5EF4-FFF2-40B4-BE49-F238E27FC236}">
              <a16:creationId xmlns:a16="http://schemas.microsoft.com/office/drawing/2014/main" id="{B4A1BD7F-5B93-4C31-9895-AC5923765DC1}"/>
            </a:ext>
          </a:extLst>
        </xdr:cNvPr>
        <xdr:cNvSpPr txBox="1"/>
      </xdr:nvSpPr>
      <xdr:spPr>
        <a:xfrm>
          <a:off x="10982325" y="4352925"/>
          <a:ext cx="5086792" cy="52079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ja-JP" sz="1100" b="1">
              <a:latin typeface="Meiryo UI" panose="020B0604030504040204" pitchFamily="50" charset="-128"/>
              <a:ea typeface="Meiryo UI" panose="020B0604030504040204" pitchFamily="50" charset="-128"/>
            </a:rPr>
            <a:t>CO2</a:t>
          </a:r>
          <a:r>
            <a:rPr lang="ja-JP" altLang="en-US" sz="1100" b="1">
              <a:latin typeface="Meiryo UI" panose="020B0604030504040204" pitchFamily="50" charset="-128"/>
              <a:ea typeface="Meiryo UI" panose="020B0604030504040204" pitchFamily="50" charset="-128"/>
            </a:rPr>
            <a:t>基準のメタノール収率</a:t>
          </a:r>
          <a:r>
            <a:rPr lang="en-US" altLang="ja-JP" sz="1100" b="1">
              <a:latin typeface="Meiryo UI" panose="020B0604030504040204" pitchFamily="50" charset="-128"/>
              <a:ea typeface="Meiryo UI" panose="020B0604030504040204" pitchFamily="50" charset="-128"/>
            </a:rPr>
            <a:t>30%</a:t>
          </a:r>
          <a:r>
            <a:rPr lang="ja-JP" altLang="en-US" sz="1100" b="1">
              <a:latin typeface="Meiryo UI" panose="020B0604030504040204" pitchFamily="50" charset="-128"/>
              <a:ea typeface="Meiryo UI" panose="020B0604030504040204" pitchFamily="50" charset="-128"/>
            </a:rPr>
            <a:t>、</a:t>
          </a:r>
          <a:r>
            <a:rPr lang="en-US" altLang="ja-JP" sz="1100" b="1">
              <a:latin typeface="Meiryo UI" panose="020B0604030504040204" pitchFamily="50" charset="-128"/>
              <a:ea typeface="Meiryo UI" panose="020B0604030504040204" pitchFamily="50" charset="-128"/>
            </a:rPr>
            <a:t>H2</a:t>
          </a:r>
          <a:r>
            <a:rPr lang="ja-JP" altLang="en-US" sz="1100" b="1">
              <a:latin typeface="Meiryo UI" panose="020B0604030504040204" pitchFamily="50" charset="-128"/>
              <a:ea typeface="Meiryo UI" panose="020B0604030504040204" pitchFamily="50" charset="-128"/>
            </a:rPr>
            <a:t>基準のメタノール収率</a:t>
          </a:r>
          <a:r>
            <a:rPr lang="en-US" altLang="ja-JP" sz="1100" b="1">
              <a:latin typeface="Meiryo UI" panose="020B0604030504040204" pitchFamily="50" charset="-128"/>
              <a:ea typeface="Meiryo UI" panose="020B0604030504040204" pitchFamily="50" charset="-128"/>
            </a:rPr>
            <a:t>30%</a:t>
          </a:r>
        </a:p>
        <a:p>
          <a:r>
            <a:rPr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ユーティリティ（電力、熱）は従来技術（</a:t>
          </a:r>
          <a:r>
            <a:rPr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CO/H2</a:t>
          </a:r>
          <a:r>
            <a:rPr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からのメタノール合成）と同等</a:t>
          </a:r>
        </a:p>
      </xdr:txBody>
    </xdr:sp>
    <xdr:clientData/>
  </xdr:twoCellAnchor>
  <xdr:twoCellAnchor>
    <xdr:from>
      <xdr:col>9</xdr:col>
      <xdr:colOff>47625</xdr:colOff>
      <xdr:row>21</xdr:row>
      <xdr:rowOff>9525</xdr:rowOff>
    </xdr:from>
    <xdr:to>
      <xdr:col>10</xdr:col>
      <xdr:colOff>52752</xdr:colOff>
      <xdr:row>23</xdr:row>
      <xdr:rowOff>86362</xdr:rowOff>
    </xdr:to>
    <xdr:sp macro="" textlink="">
      <xdr:nvSpPr>
        <xdr:cNvPr id="15" name="テキスト ボックス 1">
          <a:extLst>
            <a:ext uri="{FF2B5EF4-FFF2-40B4-BE49-F238E27FC236}">
              <a16:creationId xmlns:a16="http://schemas.microsoft.com/office/drawing/2014/main" id="{4AA809DF-5690-4F98-BCA1-3F4BB1BECEB8}"/>
            </a:ext>
          </a:extLst>
        </xdr:cNvPr>
        <xdr:cNvSpPr txBox="1"/>
      </xdr:nvSpPr>
      <xdr:spPr>
        <a:xfrm>
          <a:off x="8267700" y="4286250"/>
          <a:ext cx="1633902" cy="476887"/>
        </a:xfrm>
        <a:prstGeom prst="rect">
          <a:avLst/>
        </a:prstGeom>
        <a:noFill/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ja-JP" altLang="en-US" sz="2400" b="1">
              <a:latin typeface="Meiryo UI" panose="020B0604030504040204" pitchFamily="50" charset="-128"/>
              <a:ea typeface="Meiryo UI" panose="020B0604030504040204" pitchFamily="50" charset="-128"/>
            </a:rPr>
            <a:t>他社技術</a:t>
          </a:r>
        </a:p>
      </xdr:txBody>
    </xdr:sp>
    <xdr:clientData/>
  </xdr:twoCellAnchor>
  <xdr:twoCellAnchor editAs="oneCell">
    <xdr:from>
      <xdr:col>19</xdr:col>
      <xdr:colOff>438150</xdr:colOff>
      <xdr:row>21</xdr:row>
      <xdr:rowOff>47625</xdr:rowOff>
    </xdr:from>
    <xdr:to>
      <xdr:col>25</xdr:col>
      <xdr:colOff>884835</xdr:colOff>
      <xdr:row>44</xdr:row>
      <xdr:rowOff>78496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5827778-48E1-4775-BB90-B0D94560EE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66675</xdr:colOff>
      <xdr:row>31</xdr:row>
      <xdr:rowOff>161925</xdr:rowOff>
    </xdr:from>
    <xdr:to>
      <xdr:col>23</xdr:col>
      <xdr:colOff>91697</xdr:colOff>
      <xdr:row>31</xdr:row>
      <xdr:rowOff>161925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5BD7C4D5-9B5D-47CC-944E-887DC4FDC281}"/>
            </a:ext>
          </a:extLst>
        </xdr:cNvPr>
        <xdr:cNvCxnSpPr/>
      </xdr:nvCxnSpPr>
      <xdr:spPr>
        <a:xfrm>
          <a:off x="19183350" y="6448425"/>
          <a:ext cx="1872872" cy="0"/>
        </a:xfrm>
        <a:prstGeom prst="line">
          <a:avLst/>
        </a:prstGeom>
        <a:ln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30</xdr:row>
      <xdr:rowOff>19050</xdr:rowOff>
    </xdr:from>
    <xdr:to>
      <xdr:col>22</xdr:col>
      <xdr:colOff>166983</xdr:colOff>
      <xdr:row>30</xdr:row>
      <xdr:rowOff>20002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21C1FADD-7FEF-477C-9B18-9C40C4CEF9DB}"/>
            </a:ext>
          </a:extLst>
        </xdr:cNvPr>
        <xdr:cNvCxnSpPr/>
      </xdr:nvCxnSpPr>
      <xdr:spPr>
        <a:xfrm flipV="1">
          <a:off x="19116675" y="6105525"/>
          <a:ext cx="1090908" cy="952"/>
        </a:xfrm>
        <a:prstGeom prst="line">
          <a:avLst/>
        </a:prstGeom>
        <a:ln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581025</xdr:colOff>
      <xdr:row>30</xdr:row>
      <xdr:rowOff>9525</xdr:rowOff>
    </xdr:from>
    <xdr:to>
      <xdr:col>21</xdr:col>
      <xdr:colOff>581025</xdr:colOff>
      <xdr:row>31</xdr:row>
      <xdr:rowOff>169500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73E4322D-9FED-4EF4-AEE0-F35E51971E85}"/>
            </a:ext>
          </a:extLst>
        </xdr:cNvPr>
        <xdr:cNvCxnSpPr/>
      </xdr:nvCxnSpPr>
      <xdr:spPr>
        <a:xfrm flipV="1">
          <a:off x="19697700" y="6096000"/>
          <a:ext cx="0" cy="360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571500</xdr:colOff>
      <xdr:row>30</xdr:row>
      <xdr:rowOff>47625</xdr:rowOff>
    </xdr:from>
    <xdr:to>
      <xdr:col>22</xdr:col>
      <xdr:colOff>228600</xdr:colOff>
      <xdr:row>31</xdr:row>
      <xdr:rowOff>121103</xdr:rowOff>
    </xdr:to>
    <xdr:sp macro="" textlink="">
      <xdr:nvSpPr>
        <xdr:cNvPr id="20" name="テキスト ボックス 4">
          <a:extLst>
            <a:ext uri="{FF2B5EF4-FFF2-40B4-BE49-F238E27FC236}">
              <a16:creationId xmlns:a16="http://schemas.microsoft.com/office/drawing/2014/main" id="{7944A5A5-78D5-467F-B249-E8E364794115}"/>
            </a:ext>
          </a:extLst>
        </xdr:cNvPr>
        <xdr:cNvSpPr txBox="1"/>
      </xdr:nvSpPr>
      <xdr:spPr>
        <a:xfrm>
          <a:off x="19688175" y="6134100"/>
          <a:ext cx="581025" cy="27350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ja-JP" sz="1100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0.57</a:t>
          </a:r>
          <a:endParaRPr lang="ja-JP" altLang="en-US" sz="1100">
            <a:solidFill>
              <a:srgbClr val="0070C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14</xdr:col>
      <xdr:colOff>714375</xdr:colOff>
      <xdr:row>24</xdr:row>
      <xdr:rowOff>114300</xdr:rowOff>
    </xdr:from>
    <xdr:to>
      <xdr:col>19</xdr:col>
      <xdr:colOff>1168810</xdr:colOff>
      <xdr:row>28</xdr:row>
      <xdr:rowOff>91231</xdr:rowOff>
    </xdr:to>
    <xdr:sp macro="" textlink="">
      <xdr:nvSpPr>
        <xdr:cNvPr id="21" name="吹き出し: 線 20">
          <a:extLst>
            <a:ext uri="{FF2B5EF4-FFF2-40B4-BE49-F238E27FC236}">
              <a16:creationId xmlns:a16="http://schemas.microsoft.com/office/drawing/2014/main" id="{F8D66822-6300-472F-B523-BE40A02E9446}"/>
            </a:ext>
          </a:extLst>
        </xdr:cNvPr>
        <xdr:cNvSpPr/>
      </xdr:nvSpPr>
      <xdr:spPr>
        <a:xfrm>
          <a:off x="14258925" y="4991100"/>
          <a:ext cx="3492910" cy="786556"/>
        </a:xfrm>
        <a:prstGeom prst="borderCallout1">
          <a:avLst>
            <a:gd name="adj1" fmla="val 50757"/>
            <a:gd name="adj2" fmla="val -542"/>
            <a:gd name="adj3" fmla="val 111988"/>
            <a:gd name="adj4" fmla="val -102354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中間ケースにおいて、研究開発目標が達成された場合、他者技術に比べて自社技術の方が</a:t>
          </a:r>
          <a:r>
            <a:rPr kumimoji="1" lang="en-US" altLang="ja-JP" sz="11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LCCO2</a:t>
          </a:r>
          <a:r>
            <a:rPr kumimoji="1" lang="ja-JP" altLang="en-US" sz="11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排出量が</a:t>
          </a:r>
          <a:r>
            <a:rPr kumimoji="1" lang="en-US" altLang="ja-JP" sz="11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2.54kg-CO2/kg-MeOH</a:t>
          </a:r>
          <a:r>
            <a:rPr kumimoji="1" lang="ja-JP" altLang="en-US" sz="11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少なくなる。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19</xdr:col>
      <xdr:colOff>1181100</xdr:colOff>
      <xdr:row>27</xdr:row>
      <xdr:rowOff>28575</xdr:rowOff>
    </xdr:from>
    <xdr:to>
      <xdr:col>20</xdr:col>
      <xdr:colOff>504825</xdr:colOff>
      <xdr:row>29</xdr:row>
      <xdr:rowOff>19050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326F67E5-C0C0-49BA-8D8C-F6F8CB74DD2B}"/>
            </a:ext>
          </a:extLst>
        </xdr:cNvPr>
        <xdr:cNvCxnSpPr/>
      </xdr:nvCxnSpPr>
      <xdr:spPr>
        <a:xfrm>
          <a:off x="17764125" y="5514975"/>
          <a:ext cx="1209675" cy="390525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514350</xdr:colOff>
      <xdr:row>21</xdr:row>
      <xdr:rowOff>57150</xdr:rowOff>
    </xdr:from>
    <xdr:to>
      <xdr:col>20</xdr:col>
      <xdr:colOff>262302</xdr:colOff>
      <xdr:row>23</xdr:row>
      <xdr:rowOff>133987</xdr:rowOff>
    </xdr:to>
    <xdr:sp macro="" textlink="">
      <xdr:nvSpPr>
        <xdr:cNvPr id="24" name="テキスト ボックス 1">
          <a:extLst>
            <a:ext uri="{FF2B5EF4-FFF2-40B4-BE49-F238E27FC236}">
              <a16:creationId xmlns:a16="http://schemas.microsoft.com/office/drawing/2014/main" id="{10557FA9-0636-4A7E-850D-B993EF9B9A71}"/>
            </a:ext>
          </a:extLst>
        </xdr:cNvPr>
        <xdr:cNvSpPr txBox="1"/>
      </xdr:nvSpPr>
      <xdr:spPr>
        <a:xfrm>
          <a:off x="17097375" y="4333875"/>
          <a:ext cx="1633902" cy="476887"/>
        </a:xfrm>
        <a:prstGeom prst="rect">
          <a:avLst/>
        </a:prstGeom>
        <a:noFill/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ja-JP" altLang="en-US" sz="2400" b="1">
              <a:latin typeface="Meiryo UI" panose="020B0604030504040204" pitchFamily="50" charset="-128"/>
              <a:ea typeface="Meiryo UI" panose="020B0604030504040204" pitchFamily="50" charset="-128"/>
            </a:rPr>
            <a:t>自社技術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247650</xdr:colOff>
      <xdr:row>11</xdr:row>
      <xdr:rowOff>99912</xdr:rowOff>
    </xdr:from>
    <xdr:to>
      <xdr:col>16</xdr:col>
      <xdr:colOff>790575</xdr:colOff>
      <xdr:row>33</xdr:row>
      <xdr:rowOff>147148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0505B32-01C9-41D7-92B0-05A46D8081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352425</xdr:colOff>
      <xdr:row>30</xdr:row>
      <xdr:rowOff>88029</xdr:rowOff>
    </xdr:from>
    <xdr:to>
      <xdr:col>4</xdr:col>
      <xdr:colOff>1000124</xdr:colOff>
      <xdr:row>36</xdr:row>
      <xdr:rowOff>49425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876DFDCF-03BA-B722-C7B0-A1B88AFCF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5775" y="6174504"/>
          <a:ext cx="4362449" cy="1161546"/>
        </a:xfrm>
        <a:prstGeom prst="rect">
          <a:avLst/>
        </a:prstGeom>
      </xdr:spPr>
    </xdr:pic>
    <xdr:clientData/>
  </xdr:twoCellAnchor>
  <xdr:twoCellAnchor editAs="oneCell">
    <xdr:from>
      <xdr:col>1</xdr:col>
      <xdr:colOff>333375</xdr:colOff>
      <xdr:row>36</xdr:row>
      <xdr:rowOff>143455</xdr:rowOff>
    </xdr:from>
    <xdr:to>
      <xdr:col>4</xdr:col>
      <xdr:colOff>1047750</xdr:colOff>
      <xdr:row>42</xdr:row>
      <xdr:rowOff>104600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1D6A3EFC-E990-22F9-2F69-157B96888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6725" y="7430080"/>
          <a:ext cx="4429125" cy="116129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90</xdr:row>
      <xdr:rowOff>0</xdr:rowOff>
    </xdr:from>
    <xdr:ext cx="304800" cy="303628"/>
    <xdr:sp macro="" textlink="">
      <xdr:nvSpPr>
        <xdr:cNvPr id="2" name="AutoShape 4" descr="\rho ">
          <a:extLst>
            <a:ext uri="{FF2B5EF4-FFF2-40B4-BE49-F238E27FC236}">
              <a16:creationId xmlns:a16="http://schemas.microsoft.com/office/drawing/2014/main" id="{07903403-E0F5-4F6D-9C21-B7AB0E7202F5}"/>
            </a:ext>
          </a:extLst>
        </xdr:cNvPr>
        <xdr:cNvSpPr>
          <a:spLocks noChangeAspect="1" noChangeArrowheads="1"/>
        </xdr:cNvSpPr>
      </xdr:nvSpPr>
      <xdr:spPr bwMode="auto">
        <a:xfrm>
          <a:off x="9502140" y="20246340"/>
          <a:ext cx="304800" cy="3036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90</xdr:row>
      <xdr:rowOff>0</xdr:rowOff>
    </xdr:from>
    <xdr:ext cx="304800" cy="304800"/>
    <xdr:sp macro="" textlink="">
      <xdr:nvSpPr>
        <xdr:cNvPr id="3" name="AutoShape 4" descr="\rho ">
          <a:extLst>
            <a:ext uri="{FF2B5EF4-FFF2-40B4-BE49-F238E27FC236}">
              <a16:creationId xmlns:a16="http://schemas.microsoft.com/office/drawing/2014/main" id="{41E3277A-DF7B-4F87-81B6-7553A5A41DE6}"/>
            </a:ext>
          </a:extLst>
        </xdr:cNvPr>
        <xdr:cNvSpPr>
          <a:spLocks noChangeAspect="1" noChangeArrowheads="1"/>
        </xdr:cNvSpPr>
      </xdr:nvSpPr>
      <xdr:spPr bwMode="auto">
        <a:xfrm>
          <a:off x="9502140" y="202463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90</xdr:row>
      <xdr:rowOff>0</xdr:rowOff>
    </xdr:from>
    <xdr:ext cx="304800" cy="303628"/>
    <xdr:sp macro="" textlink="">
      <xdr:nvSpPr>
        <xdr:cNvPr id="4" name="AutoShape 3" descr="\rho ">
          <a:extLst>
            <a:ext uri="{FF2B5EF4-FFF2-40B4-BE49-F238E27FC236}">
              <a16:creationId xmlns:a16="http://schemas.microsoft.com/office/drawing/2014/main" id="{9362129A-60A2-4722-B7CE-F4497CBC5904}"/>
            </a:ext>
          </a:extLst>
        </xdr:cNvPr>
        <xdr:cNvSpPr>
          <a:spLocks noChangeAspect="1" noChangeArrowheads="1"/>
        </xdr:cNvSpPr>
      </xdr:nvSpPr>
      <xdr:spPr bwMode="auto">
        <a:xfrm>
          <a:off x="9502140" y="20246340"/>
          <a:ext cx="304800" cy="3036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304800" cy="303628"/>
    <xdr:sp macro="" textlink="">
      <xdr:nvSpPr>
        <xdr:cNvPr id="5" name="AutoShape 4" descr="\rho ">
          <a:extLst>
            <a:ext uri="{FF2B5EF4-FFF2-40B4-BE49-F238E27FC236}">
              <a16:creationId xmlns:a16="http://schemas.microsoft.com/office/drawing/2014/main" id="{D8DDDB01-BBDE-4540-A50E-30959EF4498C}"/>
            </a:ext>
          </a:extLst>
        </xdr:cNvPr>
        <xdr:cNvSpPr>
          <a:spLocks noChangeAspect="1" noChangeArrowheads="1"/>
        </xdr:cNvSpPr>
      </xdr:nvSpPr>
      <xdr:spPr bwMode="auto">
        <a:xfrm>
          <a:off x="9502140" y="18920460"/>
          <a:ext cx="304800" cy="3036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304800" cy="304800"/>
    <xdr:sp macro="" textlink="">
      <xdr:nvSpPr>
        <xdr:cNvPr id="6" name="AutoShape 4" descr="\rho ">
          <a:extLst>
            <a:ext uri="{FF2B5EF4-FFF2-40B4-BE49-F238E27FC236}">
              <a16:creationId xmlns:a16="http://schemas.microsoft.com/office/drawing/2014/main" id="{841FDA4B-9D72-47A1-BFCE-CE0BBE5030D1}"/>
            </a:ext>
          </a:extLst>
        </xdr:cNvPr>
        <xdr:cNvSpPr>
          <a:spLocks noChangeAspect="1" noChangeArrowheads="1"/>
        </xdr:cNvSpPr>
      </xdr:nvSpPr>
      <xdr:spPr bwMode="auto">
        <a:xfrm>
          <a:off x="9502140" y="18920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304800" cy="303628"/>
    <xdr:sp macro="" textlink="">
      <xdr:nvSpPr>
        <xdr:cNvPr id="7" name="AutoShape 3" descr="\rho ">
          <a:extLst>
            <a:ext uri="{FF2B5EF4-FFF2-40B4-BE49-F238E27FC236}">
              <a16:creationId xmlns:a16="http://schemas.microsoft.com/office/drawing/2014/main" id="{ACD6F271-4BB0-4F90-86E3-FF9E8E57A1A2}"/>
            </a:ext>
          </a:extLst>
        </xdr:cNvPr>
        <xdr:cNvSpPr>
          <a:spLocks noChangeAspect="1" noChangeArrowheads="1"/>
        </xdr:cNvSpPr>
      </xdr:nvSpPr>
      <xdr:spPr bwMode="auto">
        <a:xfrm>
          <a:off x="9502140" y="18920460"/>
          <a:ext cx="304800" cy="3036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9</xdr:col>
      <xdr:colOff>37912</xdr:colOff>
      <xdr:row>14</xdr:row>
      <xdr:rowOff>126597</xdr:rowOff>
    </xdr:from>
    <xdr:to>
      <xdr:col>19</xdr:col>
      <xdr:colOff>837612</xdr:colOff>
      <xdr:row>39</xdr:row>
      <xdr:rowOff>158896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C81E0FA-FBBF-4C02-9813-5254248BA6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980656</xdr:colOff>
      <xdr:row>34</xdr:row>
      <xdr:rowOff>57012</xdr:rowOff>
    </xdr:from>
    <xdr:to>
      <xdr:col>2</xdr:col>
      <xdr:colOff>17231</xdr:colOff>
      <xdr:row>34</xdr:row>
      <xdr:rowOff>125815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76533368-1792-4B20-AC77-F05BFFA0961F}"/>
            </a:ext>
          </a:extLst>
        </xdr:cNvPr>
        <xdr:cNvSpPr/>
      </xdr:nvSpPr>
      <xdr:spPr>
        <a:xfrm>
          <a:off x="1239736" y="7867512"/>
          <a:ext cx="171955" cy="68803"/>
        </a:xfrm>
        <a:prstGeom prst="rect">
          <a:avLst/>
        </a:prstGeom>
        <a:noFill/>
        <a:ln w="9525" cap="flat" cmpd="sng" algn="ctr">
          <a:noFill/>
          <a:prstDash val="solid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ysClr val="window" lastClr="FFFFFF"/>
              </a:solidFill>
              <a:latin typeface="Meiryo UI"/>
              <a:ea typeface="Meiryo UI"/>
            </a:defRPr>
          </a:lvl1pPr>
          <a:lvl2pPr marL="457200" algn="l" defTabSz="457200" rtl="0" eaLnBrk="1" latinLnBrk="0" hangingPunct="1">
            <a:defRPr sz="1800" kern="1200">
              <a:solidFill>
                <a:sysClr val="window" lastClr="FFFFFF"/>
              </a:solidFill>
              <a:latin typeface="Meiryo UI"/>
              <a:ea typeface="Meiryo UI"/>
            </a:defRPr>
          </a:lvl2pPr>
          <a:lvl3pPr marL="914400" algn="l" defTabSz="457200" rtl="0" eaLnBrk="1" latinLnBrk="0" hangingPunct="1">
            <a:defRPr sz="1800" kern="1200">
              <a:solidFill>
                <a:sysClr val="window" lastClr="FFFFFF"/>
              </a:solidFill>
              <a:latin typeface="Meiryo UI"/>
              <a:ea typeface="Meiryo UI"/>
            </a:defRPr>
          </a:lvl3pPr>
          <a:lvl4pPr marL="1371600" algn="l" defTabSz="457200" rtl="0" eaLnBrk="1" latinLnBrk="0" hangingPunct="1">
            <a:defRPr sz="1800" kern="1200">
              <a:solidFill>
                <a:sysClr val="window" lastClr="FFFFFF"/>
              </a:solidFill>
              <a:latin typeface="Meiryo UI"/>
              <a:ea typeface="Meiryo UI"/>
            </a:defRPr>
          </a:lvl4pPr>
          <a:lvl5pPr marL="1828800" algn="l" defTabSz="457200" rtl="0" eaLnBrk="1" latinLnBrk="0" hangingPunct="1">
            <a:defRPr sz="1800" kern="1200">
              <a:solidFill>
                <a:sysClr val="window" lastClr="FFFFFF"/>
              </a:solidFill>
              <a:latin typeface="Meiryo UI"/>
              <a:ea typeface="Meiryo UI"/>
            </a:defRPr>
          </a:lvl5pPr>
          <a:lvl6pPr marL="2286000" algn="l" defTabSz="457200" rtl="0" eaLnBrk="1" latinLnBrk="0" hangingPunct="1">
            <a:defRPr sz="1800" kern="1200">
              <a:solidFill>
                <a:sysClr val="window" lastClr="FFFFFF"/>
              </a:solidFill>
              <a:latin typeface="Meiryo UI"/>
              <a:ea typeface="Meiryo UI"/>
            </a:defRPr>
          </a:lvl6pPr>
          <a:lvl7pPr marL="2743200" algn="l" defTabSz="457200" rtl="0" eaLnBrk="1" latinLnBrk="0" hangingPunct="1">
            <a:defRPr sz="1800" kern="1200">
              <a:solidFill>
                <a:sysClr val="window" lastClr="FFFFFF"/>
              </a:solidFill>
              <a:latin typeface="Meiryo UI"/>
              <a:ea typeface="Meiryo UI"/>
            </a:defRPr>
          </a:lvl7pPr>
          <a:lvl8pPr marL="3200400" algn="l" defTabSz="457200" rtl="0" eaLnBrk="1" latinLnBrk="0" hangingPunct="1">
            <a:defRPr sz="1800" kern="1200">
              <a:solidFill>
                <a:sysClr val="window" lastClr="FFFFFF"/>
              </a:solidFill>
              <a:latin typeface="Meiryo UI"/>
              <a:ea typeface="Meiryo UI"/>
            </a:defRPr>
          </a:lvl8pPr>
          <a:lvl9pPr marL="3657600" algn="l" defTabSz="457200" rtl="0" eaLnBrk="1" latinLnBrk="0" hangingPunct="1">
            <a:defRPr sz="1800" kern="1200">
              <a:solidFill>
                <a:sysClr val="window" lastClr="FFFFFF"/>
              </a:solidFill>
              <a:latin typeface="Meiryo UI"/>
              <a:ea typeface="Meiryo UI"/>
            </a:defRPr>
          </a:lvl9pPr>
        </a:lstStyle>
        <a:p>
          <a:pPr algn="ctr" defTabSz="844083"/>
          <a:endParaRPr kumimoji="1" lang="ja-JP" altLang="en-US" sz="1662">
            <a:solidFill>
              <a:prstClr val="white"/>
            </a:solidFill>
            <a:latin typeface="Meiryo UI"/>
            <a:ea typeface="Meiryo UI"/>
          </a:endParaRPr>
        </a:p>
      </xdr:txBody>
    </xdr:sp>
    <xdr:clientData/>
  </xdr:twoCellAnchor>
  <xdr:twoCellAnchor editAs="oneCell">
    <xdr:from>
      <xdr:col>1</xdr:col>
      <xdr:colOff>192181</xdr:colOff>
      <xdr:row>32</xdr:row>
      <xdr:rowOff>137832</xdr:rowOff>
    </xdr:from>
    <xdr:to>
      <xdr:col>5</xdr:col>
      <xdr:colOff>371615</xdr:colOff>
      <xdr:row>45</xdr:row>
      <xdr:rowOff>140554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86A3A951-250B-46DC-B5D6-47FE7A3EDB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6652" y="6726891"/>
          <a:ext cx="5838404" cy="262489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91</xdr:row>
      <xdr:rowOff>0</xdr:rowOff>
    </xdr:from>
    <xdr:ext cx="304800" cy="303628"/>
    <xdr:sp macro="" textlink="">
      <xdr:nvSpPr>
        <xdr:cNvPr id="2" name="AutoShape 4" descr="\rho ">
          <a:extLst>
            <a:ext uri="{FF2B5EF4-FFF2-40B4-BE49-F238E27FC236}">
              <a16:creationId xmlns:a16="http://schemas.microsoft.com/office/drawing/2014/main" id="{E2ACF7CF-AA13-4879-9E7C-C2219DF0F018}"/>
            </a:ext>
          </a:extLst>
        </xdr:cNvPr>
        <xdr:cNvSpPr>
          <a:spLocks noChangeAspect="1" noChangeArrowheads="1"/>
        </xdr:cNvSpPr>
      </xdr:nvSpPr>
      <xdr:spPr bwMode="auto">
        <a:xfrm>
          <a:off x="9502140" y="20474940"/>
          <a:ext cx="304800" cy="3036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91</xdr:row>
      <xdr:rowOff>0</xdr:rowOff>
    </xdr:from>
    <xdr:ext cx="304800" cy="304800"/>
    <xdr:sp macro="" textlink="">
      <xdr:nvSpPr>
        <xdr:cNvPr id="3" name="AutoShape 4" descr="\rho ">
          <a:extLst>
            <a:ext uri="{FF2B5EF4-FFF2-40B4-BE49-F238E27FC236}">
              <a16:creationId xmlns:a16="http://schemas.microsoft.com/office/drawing/2014/main" id="{F3A7BDDE-8538-4BDE-8EFC-45FAB82C54FB}"/>
            </a:ext>
          </a:extLst>
        </xdr:cNvPr>
        <xdr:cNvSpPr>
          <a:spLocks noChangeAspect="1" noChangeArrowheads="1"/>
        </xdr:cNvSpPr>
      </xdr:nvSpPr>
      <xdr:spPr bwMode="auto">
        <a:xfrm>
          <a:off x="9502140" y="204749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91</xdr:row>
      <xdr:rowOff>0</xdr:rowOff>
    </xdr:from>
    <xdr:ext cx="304800" cy="303628"/>
    <xdr:sp macro="" textlink="">
      <xdr:nvSpPr>
        <xdr:cNvPr id="4" name="AutoShape 3" descr="\rho ">
          <a:extLst>
            <a:ext uri="{FF2B5EF4-FFF2-40B4-BE49-F238E27FC236}">
              <a16:creationId xmlns:a16="http://schemas.microsoft.com/office/drawing/2014/main" id="{A56A4F4B-7789-48D9-8FC9-E8EDBF0C1678}"/>
            </a:ext>
          </a:extLst>
        </xdr:cNvPr>
        <xdr:cNvSpPr>
          <a:spLocks noChangeAspect="1" noChangeArrowheads="1"/>
        </xdr:cNvSpPr>
      </xdr:nvSpPr>
      <xdr:spPr bwMode="auto">
        <a:xfrm>
          <a:off x="9502140" y="20474940"/>
          <a:ext cx="304800" cy="3036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85</xdr:row>
      <xdr:rowOff>0</xdr:rowOff>
    </xdr:from>
    <xdr:ext cx="304800" cy="303628"/>
    <xdr:sp macro="" textlink="">
      <xdr:nvSpPr>
        <xdr:cNvPr id="5" name="AutoShape 4" descr="\rho ">
          <a:extLst>
            <a:ext uri="{FF2B5EF4-FFF2-40B4-BE49-F238E27FC236}">
              <a16:creationId xmlns:a16="http://schemas.microsoft.com/office/drawing/2014/main" id="{938B1C91-0E1F-4280-BA26-1068DC6C37F4}"/>
            </a:ext>
          </a:extLst>
        </xdr:cNvPr>
        <xdr:cNvSpPr>
          <a:spLocks noChangeAspect="1" noChangeArrowheads="1"/>
        </xdr:cNvSpPr>
      </xdr:nvSpPr>
      <xdr:spPr bwMode="auto">
        <a:xfrm>
          <a:off x="9502140" y="19149060"/>
          <a:ext cx="304800" cy="3036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85</xdr:row>
      <xdr:rowOff>0</xdr:rowOff>
    </xdr:from>
    <xdr:ext cx="304800" cy="304800"/>
    <xdr:sp macro="" textlink="">
      <xdr:nvSpPr>
        <xdr:cNvPr id="6" name="AutoShape 4" descr="\rho ">
          <a:extLst>
            <a:ext uri="{FF2B5EF4-FFF2-40B4-BE49-F238E27FC236}">
              <a16:creationId xmlns:a16="http://schemas.microsoft.com/office/drawing/2014/main" id="{D009DF67-38C4-4054-85BD-0A5157C549BF}"/>
            </a:ext>
          </a:extLst>
        </xdr:cNvPr>
        <xdr:cNvSpPr>
          <a:spLocks noChangeAspect="1" noChangeArrowheads="1"/>
        </xdr:cNvSpPr>
      </xdr:nvSpPr>
      <xdr:spPr bwMode="auto">
        <a:xfrm>
          <a:off x="9502140" y="191490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85</xdr:row>
      <xdr:rowOff>0</xdr:rowOff>
    </xdr:from>
    <xdr:ext cx="304800" cy="303628"/>
    <xdr:sp macro="" textlink="">
      <xdr:nvSpPr>
        <xdr:cNvPr id="7" name="AutoShape 3" descr="\rho ">
          <a:extLst>
            <a:ext uri="{FF2B5EF4-FFF2-40B4-BE49-F238E27FC236}">
              <a16:creationId xmlns:a16="http://schemas.microsoft.com/office/drawing/2014/main" id="{F4D2DE2B-DF9A-4AB0-A050-0B642E95920A}"/>
            </a:ext>
          </a:extLst>
        </xdr:cNvPr>
        <xdr:cNvSpPr>
          <a:spLocks noChangeAspect="1" noChangeArrowheads="1"/>
        </xdr:cNvSpPr>
      </xdr:nvSpPr>
      <xdr:spPr bwMode="auto">
        <a:xfrm>
          <a:off x="9502140" y="19149060"/>
          <a:ext cx="304800" cy="3036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8</xdr:col>
      <xdr:colOff>103716</xdr:colOff>
      <xdr:row>15</xdr:row>
      <xdr:rowOff>9524</xdr:rowOff>
    </xdr:from>
    <xdr:to>
      <xdr:col>19</xdr:col>
      <xdr:colOff>784883</xdr:colOff>
      <xdr:row>40</xdr:row>
      <xdr:rowOff>54524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21F4B9B-2B65-4433-8685-14E9DD35E2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383402</xdr:colOff>
      <xdr:row>45</xdr:row>
      <xdr:rowOff>119264</xdr:rowOff>
    </xdr:from>
    <xdr:to>
      <xdr:col>5</xdr:col>
      <xdr:colOff>181809</xdr:colOff>
      <xdr:row>56</xdr:row>
      <xdr:rowOff>166956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9D6FEE6B-D812-4232-8D78-15C3D859F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9473" y="9358514"/>
          <a:ext cx="5472586" cy="2374513"/>
        </a:xfrm>
        <a:prstGeom prst="rect">
          <a:avLst/>
        </a:prstGeom>
      </xdr:spPr>
    </xdr:pic>
    <xdr:clientData/>
  </xdr:twoCellAnchor>
  <xdr:twoCellAnchor editAs="oneCell">
    <xdr:from>
      <xdr:col>1</xdr:col>
      <xdr:colOff>323850</xdr:colOff>
      <xdr:row>33</xdr:row>
      <xdr:rowOff>180975</xdr:rowOff>
    </xdr:from>
    <xdr:to>
      <xdr:col>5</xdr:col>
      <xdr:colOff>85725</xdr:colOff>
      <xdr:row>45</xdr:row>
      <xdr:rowOff>39243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9D2EB0F4-C912-117D-1B82-1802F8EEF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7200" y="6924675"/>
          <a:ext cx="5429250" cy="22585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1832</xdr:colOff>
      <xdr:row>18</xdr:row>
      <xdr:rowOff>26298</xdr:rowOff>
    </xdr:from>
    <xdr:to>
      <xdr:col>16</xdr:col>
      <xdr:colOff>896192</xdr:colOff>
      <xdr:row>41</xdr:row>
      <xdr:rowOff>57169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442F8EF-17B3-4387-BFD6-6D192CFC80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242206</xdr:colOff>
      <xdr:row>33</xdr:row>
      <xdr:rowOff>133090</xdr:rowOff>
    </xdr:from>
    <xdr:to>
      <xdr:col>5</xdr:col>
      <xdr:colOff>500742</xdr:colOff>
      <xdr:row>43</xdr:row>
      <xdr:rowOff>116588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5906CA7F-4DB9-4D0E-9426-5B029FFA2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5556" y="6829165"/>
          <a:ext cx="5135336" cy="1983748"/>
        </a:xfrm>
        <a:prstGeom prst="rect">
          <a:avLst/>
        </a:prstGeom>
      </xdr:spPr>
    </xdr:pic>
    <xdr:clientData/>
  </xdr:twoCellAnchor>
  <xdr:twoCellAnchor editAs="oneCell">
    <xdr:from>
      <xdr:col>1</xdr:col>
      <xdr:colOff>213632</xdr:colOff>
      <xdr:row>53</xdr:row>
      <xdr:rowOff>104775</xdr:rowOff>
    </xdr:from>
    <xdr:to>
      <xdr:col>5</xdr:col>
      <xdr:colOff>526596</xdr:colOff>
      <xdr:row>60</xdr:row>
      <xdr:rowOff>106224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E69CEB5B-8A80-9AD7-C0AB-55EC524A5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6982" y="10839450"/>
          <a:ext cx="5189764" cy="1401624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238124</xdr:colOff>
      <xdr:row>43</xdr:row>
      <xdr:rowOff>161924</xdr:rowOff>
    </xdr:from>
    <xdr:to>
      <xdr:col>5</xdr:col>
      <xdr:colOff>531840</xdr:colOff>
      <xdr:row>53</xdr:row>
      <xdr:rowOff>107497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E8FA1AA4-70EF-9C3A-599A-B6B567D78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71474" y="8858249"/>
          <a:ext cx="5170516" cy="198392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48245</xdr:colOff>
      <xdr:row>17</xdr:row>
      <xdr:rowOff>128868</xdr:rowOff>
    </xdr:from>
    <xdr:to>
      <xdr:col>16</xdr:col>
      <xdr:colOff>249330</xdr:colOff>
      <xdr:row>39</xdr:row>
      <xdr:rowOff>165001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8AB3D7E-38FB-4EBA-A7F0-494CEEA111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50</xdr:row>
      <xdr:rowOff>161925</xdr:rowOff>
    </xdr:from>
    <xdr:to>
      <xdr:col>4</xdr:col>
      <xdr:colOff>1171575</xdr:colOff>
      <xdr:row>61</xdr:row>
      <xdr:rowOff>115596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BAAAD6E2-B44C-44AF-4393-D33B154A36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" y="10963275"/>
          <a:ext cx="5381625" cy="2230146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62</xdr:row>
      <xdr:rowOff>47625</xdr:rowOff>
    </xdr:from>
    <xdr:to>
      <xdr:col>4</xdr:col>
      <xdr:colOff>1200151</xdr:colOff>
      <xdr:row>68</xdr:row>
      <xdr:rowOff>87534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B37663-1425-65BC-0A3C-41A19FE9EE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825" y="13325475"/>
          <a:ext cx="5419726" cy="127815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37039</xdr:colOff>
      <xdr:row>16</xdr:row>
      <xdr:rowOff>114300</xdr:rowOff>
    </xdr:from>
    <xdr:to>
      <xdr:col>16</xdr:col>
      <xdr:colOff>238124</xdr:colOff>
      <xdr:row>38</xdr:row>
      <xdr:rowOff>113811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AEA16F7-B425-4B7C-9EE6-3353C8F2ED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76200</xdr:colOff>
      <xdr:row>48</xdr:row>
      <xdr:rowOff>66675</xdr:rowOff>
    </xdr:from>
    <xdr:to>
      <xdr:col>4</xdr:col>
      <xdr:colOff>1276024</xdr:colOff>
      <xdr:row>59</xdr:row>
      <xdr:rowOff>66675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B0677785-875F-FE2A-73F5-266737B1B9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9550" y="10248900"/>
          <a:ext cx="5409874" cy="227647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59</xdr:row>
      <xdr:rowOff>85725</xdr:rowOff>
    </xdr:from>
    <xdr:to>
      <xdr:col>5</xdr:col>
      <xdr:colOff>276226</xdr:colOff>
      <xdr:row>66</xdr:row>
      <xdr:rowOff>42601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A4FC56AC-AA7E-A277-F1B4-AA609C964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2400" y="12744450"/>
          <a:ext cx="5800726" cy="135705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92</xdr:row>
      <xdr:rowOff>0</xdr:rowOff>
    </xdr:from>
    <xdr:ext cx="304800" cy="303628"/>
    <xdr:sp macro="" textlink="">
      <xdr:nvSpPr>
        <xdr:cNvPr id="2" name="AutoShape 4" descr="\rho ">
          <a:extLst>
            <a:ext uri="{FF2B5EF4-FFF2-40B4-BE49-F238E27FC236}">
              <a16:creationId xmlns:a16="http://schemas.microsoft.com/office/drawing/2014/main" id="{71A4CCF4-72C8-47A8-BB72-7077429FED6D}"/>
            </a:ext>
          </a:extLst>
        </xdr:cNvPr>
        <xdr:cNvSpPr>
          <a:spLocks noChangeAspect="1" noChangeArrowheads="1"/>
        </xdr:cNvSpPr>
      </xdr:nvSpPr>
      <xdr:spPr bwMode="auto">
        <a:xfrm>
          <a:off x="9502140" y="20040600"/>
          <a:ext cx="304800" cy="3036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92</xdr:row>
      <xdr:rowOff>0</xdr:rowOff>
    </xdr:from>
    <xdr:ext cx="304800" cy="304800"/>
    <xdr:sp macro="" textlink="">
      <xdr:nvSpPr>
        <xdr:cNvPr id="3" name="AutoShape 4" descr="\rho ">
          <a:extLst>
            <a:ext uri="{FF2B5EF4-FFF2-40B4-BE49-F238E27FC236}">
              <a16:creationId xmlns:a16="http://schemas.microsoft.com/office/drawing/2014/main" id="{7BF758A0-3FC1-45B7-A1CF-25C4854F5B8C}"/>
            </a:ext>
          </a:extLst>
        </xdr:cNvPr>
        <xdr:cNvSpPr>
          <a:spLocks noChangeAspect="1" noChangeArrowheads="1"/>
        </xdr:cNvSpPr>
      </xdr:nvSpPr>
      <xdr:spPr bwMode="auto">
        <a:xfrm>
          <a:off x="9502140" y="2004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92</xdr:row>
      <xdr:rowOff>0</xdr:rowOff>
    </xdr:from>
    <xdr:ext cx="304800" cy="303628"/>
    <xdr:sp macro="" textlink="">
      <xdr:nvSpPr>
        <xdr:cNvPr id="4" name="AutoShape 3" descr="\rho ">
          <a:extLst>
            <a:ext uri="{FF2B5EF4-FFF2-40B4-BE49-F238E27FC236}">
              <a16:creationId xmlns:a16="http://schemas.microsoft.com/office/drawing/2014/main" id="{F8634E7B-95BD-471E-A0FC-B25DB1714A53}"/>
            </a:ext>
          </a:extLst>
        </xdr:cNvPr>
        <xdr:cNvSpPr>
          <a:spLocks noChangeAspect="1" noChangeArrowheads="1"/>
        </xdr:cNvSpPr>
      </xdr:nvSpPr>
      <xdr:spPr bwMode="auto">
        <a:xfrm>
          <a:off x="9502140" y="20040600"/>
          <a:ext cx="304800" cy="3036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86</xdr:row>
      <xdr:rowOff>0</xdr:rowOff>
    </xdr:from>
    <xdr:ext cx="304800" cy="303628"/>
    <xdr:sp macro="" textlink="">
      <xdr:nvSpPr>
        <xdr:cNvPr id="5" name="AutoShape 4" descr="\rho ">
          <a:extLst>
            <a:ext uri="{FF2B5EF4-FFF2-40B4-BE49-F238E27FC236}">
              <a16:creationId xmlns:a16="http://schemas.microsoft.com/office/drawing/2014/main" id="{9C8EF6F8-A641-43D8-9F9A-8855BCF5A535}"/>
            </a:ext>
          </a:extLst>
        </xdr:cNvPr>
        <xdr:cNvSpPr>
          <a:spLocks noChangeAspect="1" noChangeArrowheads="1"/>
        </xdr:cNvSpPr>
      </xdr:nvSpPr>
      <xdr:spPr bwMode="auto">
        <a:xfrm>
          <a:off x="9502140" y="18714720"/>
          <a:ext cx="304800" cy="3036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86</xdr:row>
      <xdr:rowOff>0</xdr:rowOff>
    </xdr:from>
    <xdr:ext cx="304800" cy="304800"/>
    <xdr:sp macro="" textlink="">
      <xdr:nvSpPr>
        <xdr:cNvPr id="6" name="AutoShape 4" descr="\rho ">
          <a:extLst>
            <a:ext uri="{FF2B5EF4-FFF2-40B4-BE49-F238E27FC236}">
              <a16:creationId xmlns:a16="http://schemas.microsoft.com/office/drawing/2014/main" id="{A583746D-A893-4B35-A33F-B40FA5393069}"/>
            </a:ext>
          </a:extLst>
        </xdr:cNvPr>
        <xdr:cNvSpPr>
          <a:spLocks noChangeAspect="1" noChangeArrowheads="1"/>
        </xdr:cNvSpPr>
      </xdr:nvSpPr>
      <xdr:spPr bwMode="auto">
        <a:xfrm>
          <a:off x="9502140" y="187147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86</xdr:row>
      <xdr:rowOff>0</xdr:rowOff>
    </xdr:from>
    <xdr:ext cx="304800" cy="303628"/>
    <xdr:sp macro="" textlink="">
      <xdr:nvSpPr>
        <xdr:cNvPr id="7" name="AutoShape 3" descr="\rho ">
          <a:extLst>
            <a:ext uri="{FF2B5EF4-FFF2-40B4-BE49-F238E27FC236}">
              <a16:creationId xmlns:a16="http://schemas.microsoft.com/office/drawing/2014/main" id="{08EA1DF3-75AF-476E-93D5-A1228B4AABF5}"/>
            </a:ext>
          </a:extLst>
        </xdr:cNvPr>
        <xdr:cNvSpPr>
          <a:spLocks noChangeAspect="1" noChangeArrowheads="1"/>
        </xdr:cNvSpPr>
      </xdr:nvSpPr>
      <xdr:spPr bwMode="auto">
        <a:xfrm>
          <a:off x="9502140" y="18714720"/>
          <a:ext cx="304800" cy="3036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8</xdr:col>
      <xdr:colOff>92597</xdr:colOff>
      <xdr:row>15</xdr:row>
      <xdr:rowOff>131857</xdr:rowOff>
    </xdr:from>
    <xdr:to>
      <xdr:col>19</xdr:col>
      <xdr:colOff>1064895</xdr:colOff>
      <xdr:row>42</xdr:row>
      <xdr:rowOff>158701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C7AE675-9529-438B-B338-B775D180F8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152400</xdr:colOff>
      <xdr:row>40</xdr:row>
      <xdr:rowOff>152400</xdr:rowOff>
    </xdr:from>
    <xdr:to>
      <xdr:col>5</xdr:col>
      <xdr:colOff>393467</xdr:colOff>
      <xdr:row>52</xdr:row>
      <xdr:rowOff>114300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3C349E03-A9D0-6CC5-C64F-CED39B301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0" y="8934450"/>
          <a:ext cx="6251342" cy="2438400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63</xdr:row>
      <xdr:rowOff>114300</xdr:rowOff>
    </xdr:from>
    <xdr:to>
      <xdr:col>5</xdr:col>
      <xdr:colOff>457200</xdr:colOff>
      <xdr:row>70</xdr:row>
      <xdr:rowOff>87762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63F754C1-0A09-ACA0-851B-624129477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7175" y="13611225"/>
          <a:ext cx="6343650" cy="1411737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52</xdr:row>
      <xdr:rowOff>142875</xdr:rowOff>
    </xdr:from>
    <xdr:to>
      <xdr:col>5</xdr:col>
      <xdr:colOff>398720</xdr:colOff>
      <xdr:row>61</xdr:row>
      <xdr:rowOff>57150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3ADB197-7D80-0365-6208-E9F87861F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5750" y="11401425"/>
          <a:ext cx="6256595" cy="1752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ユーザー定義 1">
      <a:majorFont>
        <a:latin typeface="Arial"/>
        <a:ea typeface="メイリオ"/>
        <a:cs typeface=""/>
      </a:majorFont>
      <a:minorFont>
        <a:latin typeface="Arial"/>
        <a:ea typeface="メイリオ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<Relationships xmlns="http://schemas.openxmlformats.org/package/2006/relationships"><Relationship Id="rId1" Target="webextension1.xml" Type="http://schemas.microsoft.com/office/2011/relationships/webextension"/></Relationships>
</file>

<file path=xl/webextensions/taskpanes.xml><?xml version="1.0" encoding="utf-8"?>
<wetp:taskpanes xmlns:wetp="http://schemas.microsoft.com/office/webextensions/taskpanes/2010/11">
  <wetp:taskpane dockstate="right" visibility="0" width="438" row="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BF60ACAC-539D-475C-AB26-E91E64FAA477}">
  <we:reference id="db18cc72-1a17-45df-b60e-7ffb655e8af5" version="1.0.0.4" store="EXCatalog" storeType="EXCatalog"/>
  <we:alternateReferences>
    <we:reference id="WA104381701" version="1.0.0.4" store="en-US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Relationship Id="rId2" Target="../drawings/drawing9.xml" Type="http://schemas.openxmlformats.org/officeDocument/2006/relationships/drawing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Relationship Id="rId2" Target="../drawings/drawing10.xml" Type="http://schemas.openxmlformats.org/officeDocument/2006/relationships/drawing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Relationship Id="rId2" Target="../drawings/drawing11.xml" Type="http://schemas.openxmlformats.org/officeDocument/2006/relationships/drawing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Relationship Id="rId2" Target="../drawings/drawing12.xml" Type="http://schemas.openxmlformats.org/officeDocument/2006/relationships/drawing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Relationship Id="rId2" Target="../drawings/drawing13.xml" Type="http://schemas.openxmlformats.org/officeDocument/2006/relationships/drawing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Relationship Id="rId2" Target="../drawings/drawing14.xml" Type="http://schemas.openxmlformats.org/officeDocument/2006/relationships/drawing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Relationship Id="rId2" Target="../drawings/drawing15.xml" Type="http://schemas.openxmlformats.org/officeDocument/2006/relationships/drawing"/></Relationships>
</file>

<file path=xl/worksheets/_rels/sheet17.xml.rels><?xml version="1.0" encoding="UTF-8" standalone="yes"?><Relationships xmlns="http://schemas.openxmlformats.org/package/2006/relationships"><Relationship Id="rId1" Target="../printerSettings/printerSettings17.bin" Type="http://schemas.openxmlformats.org/officeDocument/2006/relationships/printerSettings"/><Relationship Id="rId2" Target="../drawings/drawing16.xml" Type="http://schemas.openxmlformats.org/officeDocument/2006/relationships/drawing"/></Relationships>
</file>

<file path=xl/worksheets/_rels/sheet18.xml.rels><?xml version="1.0" encoding="UTF-8" standalone="yes"?><Relationships xmlns="http://schemas.openxmlformats.org/package/2006/relationships"><Relationship Id="rId1" Target="../printerSettings/printerSettings18.bin" Type="http://schemas.openxmlformats.org/officeDocument/2006/relationships/printerSettings"/><Relationship Id="rId2" Target="../drawings/drawing17.xml" Type="http://schemas.openxmlformats.org/officeDocument/2006/relationships/drawing"/><Relationship Id="rId3" Target="../drawings/vmlDrawing1.vml" Type="http://schemas.openxmlformats.org/officeDocument/2006/relationships/vmlDrawing"/><Relationship Id="rId4" Target="../comments1.xml" Type="http://schemas.openxmlformats.org/officeDocument/2006/relationships/comments"/></Relationships>
</file>

<file path=xl/worksheets/_rels/sheet19.xml.rels><?xml version="1.0" encoding="UTF-8" standalone="yes"?><Relationships xmlns="http://schemas.openxmlformats.org/package/2006/relationships"><Relationship Id="rId1" Target="../printerSettings/printerSettings19.bin" Type="http://schemas.openxmlformats.org/officeDocument/2006/relationships/printerSettings"/><Relationship Id="rId2" Target="../drawings/drawing18.xml" Type="http://schemas.openxmlformats.org/officeDocument/2006/relationships/drawing"/><Relationship Id="rId3" Target="../drawings/vmlDrawing2.vml" Type="http://schemas.openxmlformats.org/officeDocument/2006/relationships/vmlDrawing"/><Relationship Id="rId4" Target="../comments2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20.xml.rels><?xml version="1.0" encoding="UTF-8" standalone="yes"?><Relationships xmlns="http://schemas.openxmlformats.org/package/2006/relationships"><Relationship Id="rId1" Target="../printerSettings/printerSettings20.bin" Type="http://schemas.openxmlformats.org/officeDocument/2006/relationships/printerSettings"/><Relationship Id="rId2" Target="../drawings/drawing19.xml" Type="http://schemas.openxmlformats.org/officeDocument/2006/relationships/drawing"/></Relationships>
</file>

<file path=xl/worksheets/_rels/sheet21.xml.rels><?xml version="1.0" encoding="UTF-8" standalone="yes"?><Relationships xmlns="http://schemas.openxmlformats.org/package/2006/relationships"><Relationship Id="rId1" Target="../printerSettings/printerSettings21.bin" Type="http://schemas.openxmlformats.org/officeDocument/2006/relationships/printerSettings"/><Relationship Id="rId2" Target="../drawings/drawing20.xml" Type="http://schemas.openxmlformats.org/officeDocument/2006/relationships/drawing"/></Relationships>
</file>

<file path=xl/worksheets/_rels/sheet22.xml.rels><?xml version="1.0" encoding="UTF-8" standalone="yes"?><Relationships xmlns="http://schemas.openxmlformats.org/package/2006/relationships"><Relationship Id="rId1" Target="../printerSettings/printerSettings22.bin" Type="http://schemas.openxmlformats.org/officeDocument/2006/relationships/printerSettings"/><Relationship Id="rId2" Target="../drawings/drawing21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4.xml" Type="http://schemas.openxmlformats.org/officeDocument/2006/relationships/drawing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5.xml" Type="http://schemas.openxmlformats.org/officeDocument/2006/relationships/drawing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drawings/drawing6.xml" Type="http://schemas.openxmlformats.org/officeDocument/2006/relationships/drawing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Relationship Id="rId2" Target="../drawings/drawing7.xml" Type="http://schemas.openxmlformats.org/officeDocument/2006/relationships/drawing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Relationship Id="rId2" Target="../drawings/drawing8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H26"/>
  <sheetViews>
    <sheetView showGridLines="0" workbookViewId="0">
      <selection activeCell="D4" sqref="D4"/>
    </sheetView>
  </sheetViews>
  <sheetFormatPr defaultColWidth="10.77734375" defaultRowHeight="18.75"/>
  <cols>
    <col min="1" max="1" width="1.44140625" style="416" customWidth="1"/>
    <col min="2" max="2" width="1.5546875" style="416" customWidth="1"/>
    <col min="3" max="3" width="10.77734375" style="416"/>
    <col min="4" max="4" width="27.6640625" style="416" customWidth="1"/>
    <col min="5" max="5" width="96.77734375" style="416" customWidth="1"/>
    <col min="6" max="16384" width="10.77734375" style="416"/>
  </cols>
  <sheetData>
    <row r="2" spans="2:8" ht="19.5" thickBot="1">
      <c r="B2" s="415" t="s">
        <v>550</v>
      </c>
    </row>
    <row r="3" spans="2:8" ht="19.5" thickBot="1">
      <c r="C3" s="417" t="s">
        <v>34</v>
      </c>
      <c r="D3" s="417" t="s">
        <v>35</v>
      </c>
      <c r="E3" s="418" t="s">
        <v>36</v>
      </c>
    </row>
    <row r="4" spans="2:8">
      <c r="C4" s="419">
        <v>1</v>
      </c>
      <c r="D4" s="420" t="s">
        <v>33</v>
      </c>
      <c r="E4" s="421" t="s">
        <v>220</v>
      </c>
      <c r="F4" s="422"/>
      <c r="G4" s="422"/>
      <c r="H4" s="422"/>
    </row>
    <row r="5" spans="2:8">
      <c r="C5" s="423">
        <v>2</v>
      </c>
      <c r="D5" s="424" t="s">
        <v>206</v>
      </c>
      <c r="E5" s="425" t="s">
        <v>207</v>
      </c>
      <c r="F5" s="422"/>
      <c r="G5" s="422"/>
      <c r="H5" s="422"/>
    </row>
    <row r="6" spans="2:8">
      <c r="C6" s="423">
        <v>3</v>
      </c>
      <c r="D6" s="426" t="s">
        <v>304</v>
      </c>
      <c r="E6" s="425" t="s">
        <v>307</v>
      </c>
      <c r="F6" s="422"/>
      <c r="G6" s="422"/>
      <c r="H6" s="422"/>
    </row>
    <row r="7" spans="2:8">
      <c r="C7" s="423">
        <v>4</v>
      </c>
      <c r="D7" s="426" t="s">
        <v>417</v>
      </c>
      <c r="E7" s="425" t="s">
        <v>155</v>
      </c>
      <c r="F7" s="422"/>
      <c r="G7" s="422"/>
      <c r="H7" s="422"/>
    </row>
    <row r="8" spans="2:8">
      <c r="C8" s="423">
        <v>5</v>
      </c>
      <c r="D8" s="426" t="s">
        <v>13</v>
      </c>
      <c r="E8" s="425" t="s">
        <v>159</v>
      </c>
    </row>
    <row r="9" spans="2:8">
      <c r="C9" s="423">
        <v>6</v>
      </c>
      <c r="D9" s="426" t="s">
        <v>5</v>
      </c>
      <c r="E9" s="425" t="s">
        <v>154</v>
      </c>
    </row>
    <row r="10" spans="2:8">
      <c r="C10" s="423">
        <v>7</v>
      </c>
      <c r="D10" s="426" t="s">
        <v>418</v>
      </c>
      <c r="E10" s="425" t="s">
        <v>156</v>
      </c>
    </row>
    <row r="11" spans="2:8">
      <c r="C11" s="423">
        <v>8</v>
      </c>
      <c r="D11" s="426" t="s">
        <v>305</v>
      </c>
      <c r="E11" s="425" t="s">
        <v>308</v>
      </c>
    </row>
    <row r="12" spans="2:8">
      <c r="C12" s="423">
        <v>9</v>
      </c>
      <c r="D12" s="426" t="s">
        <v>419</v>
      </c>
      <c r="E12" s="425" t="s">
        <v>162</v>
      </c>
    </row>
    <row r="13" spans="2:8">
      <c r="C13" s="423">
        <v>10</v>
      </c>
      <c r="D13" s="426" t="s">
        <v>420</v>
      </c>
      <c r="E13" s="425" t="s">
        <v>157</v>
      </c>
    </row>
    <row r="14" spans="2:8">
      <c r="C14" s="423">
        <v>11</v>
      </c>
      <c r="D14" s="426" t="s">
        <v>16</v>
      </c>
      <c r="E14" s="425" t="s">
        <v>163</v>
      </c>
    </row>
    <row r="15" spans="2:8">
      <c r="C15" s="423">
        <v>12</v>
      </c>
      <c r="D15" s="426" t="s">
        <v>421</v>
      </c>
      <c r="E15" s="425" t="s">
        <v>158</v>
      </c>
    </row>
    <row r="16" spans="2:8">
      <c r="C16" s="423">
        <v>13</v>
      </c>
      <c r="D16" s="426" t="s">
        <v>422</v>
      </c>
      <c r="E16" s="425" t="s">
        <v>160</v>
      </c>
    </row>
    <row r="17" spans="3:5">
      <c r="C17" s="423">
        <v>14</v>
      </c>
      <c r="D17" s="426" t="s">
        <v>18</v>
      </c>
      <c r="E17" s="425" t="s">
        <v>161</v>
      </c>
    </row>
    <row r="18" spans="3:5">
      <c r="C18" s="423">
        <v>15</v>
      </c>
      <c r="D18" s="426" t="s">
        <v>303</v>
      </c>
      <c r="E18" s="425" t="s">
        <v>306</v>
      </c>
    </row>
    <row r="19" spans="3:5">
      <c r="C19" s="423">
        <v>16</v>
      </c>
      <c r="D19" s="426" t="s">
        <v>423</v>
      </c>
      <c r="E19" s="425" t="s">
        <v>164</v>
      </c>
    </row>
    <row r="20" spans="3:5">
      <c r="C20" s="423">
        <v>17</v>
      </c>
      <c r="D20" s="426" t="s">
        <v>424</v>
      </c>
      <c r="E20" s="425" t="s">
        <v>310</v>
      </c>
    </row>
    <row r="21" spans="3:5">
      <c r="C21" s="423">
        <v>18</v>
      </c>
      <c r="D21" s="426" t="s">
        <v>425</v>
      </c>
      <c r="E21" s="425" t="s">
        <v>309</v>
      </c>
    </row>
    <row r="22" spans="3:5">
      <c r="C22" s="423">
        <v>19</v>
      </c>
      <c r="D22" s="426" t="s">
        <v>208</v>
      </c>
      <c r="E22" s="425" t="s">
        <v>211</v>
      </c>
    </row>
    <row r="23" spans="3:5">
      <c r="C23" s="423">
        <v>20</v>
      </c>
      <c r="D23" s="426" t="s">
        <v>209</v>
      </c>
      <c r="E23" s="425" t="s">
        <v>212</v>
      </c>
    </row>
    <row r="24" spans="3:5" ht="19.5" thickBot="1">
      <c r="C24" s="427">
        <v>21</v>
      </c>
      <c r="D24" s="428" t="s">
        <v>210</v>
      </c>
      <c r="E24" s="429" t="s">
        <v>213</v>
      </c>
    </row>
    <row r="26" spans="3:5">
      <c r="C26" s="430" t="s">
        <v>499</v>
      </c>
    </row>
  </sheetData>
  <sheetProtection algorithmName="SHA-512" hashValue="ZtS+s09xhdlS0Nz7YQLeOMQkiJk8WzPGD5DmX5QRAsgr49wBd//zSO0ySeHhoGCybqbxZCt/wht1k3pCNAv3tA==" saltValue="KxGmT/L3o+XlnmbzATx1rA==" spinCount="100000" sheet="1" objects="1" scenarios="1"/>
  <phoneticPr fontId="9"/>
  <hyperlinks>
    <hyperlink ref="D4" location="バックグラウンドデータ!A1" display="バックグラウンドデータ" xr:uid="{2F802593-0CCA-4965-B30B-690B2FCD1E63}"/>
    <hyperlink ref="D9" location="メタノール!A1" display="メタノール" xr:uid="{11DFEE40-6DD5-4F0C-B298-FAA64790F81D}"/>
    <hyperlink ref="D7" location="メタン!A1" display="メタン" xr:uid="{C98BB0EA-AE9D-40B7-8BAF-2473002F3044}"/>
    <hyperlink ref="D10" location="オレフィン!A1" display="オレフィン" xr:uid="{C0074FAD-5147-4588-A768-BCE8D2735D80}"/>
    <hyperlink ref="D13" location="ギ酸!A1" display="ギ酸" xr:uid="{242B5B5C-B17B-448D-BA8A-085E467130D8}"/>
    <hyperlink ref="D15" location="メニュー!A1" display="炭酸ジメチル" xr:uid="{674D6618-034B-41E2-8FBC-3755DE6354D1}"/>
    <hyperlink ref="D8" location="一酸化炭素!A1" display="一酸化炭素" xr:uid="{E9DEC7BD-A7D8-4A6F-8889-48AB1F1980FD}"/>
    <hyperlink ref="D16" location="ジメトキシメタン!A1" display="ジメトキシメタン" xr:uid="{B9904BB9-54EE-446C-A63E-51142F482BB2}"/>
    <hyperlink ref="D17" location="メニュー!A1" display="ジメチルエーテル" xr:uid="{054BEA29-CD52-4FB5-AC0D-EF2BF8BE5281}"/>
    <hyperlink ref="D12" location="液体燃料!A1" display="液体燃料" xr:uid="{5755A294-AE91-4A3A-88C0-9B390169B45B}"/>
    <hyperlink ref="D14" location="ポリオール!A1" display="ポリオール" xr:uid="{FC77AAB4-74B8-4E28-B16B-1BA7A7F269D0}"/>
    <hyperlink ref="D19" location="コンクリート!A1" display="コンクリート" xr:uid="{AABA17BC-93C5-462D-B2A3-E462DF21B353}"/>
    <hyperlink ref="D22" location="参考_利用例①!A1" display="参考_試算例①" xr:uid="{9FD85CD3-F95B-4304-B771-350C2D523801}"/>
    <hyperlink ref="D23" location="参考_利用例②!A1" display="参考_試算例②" xr:uid="{406F8724-A4A3-4A4F-8F41-9BABEC317166}"/>
    <hyperlink ref="D24" location="参考_利用例③!A1" display="参考_試算例③" xr:uid="{CE10B2F6-582F-4808-A0B0-3F9657E1E171}"/>
    <hyperlink ref="D5" location="試算シートの使い方!A1" display="試算シートの使い方" xr:uid="{E57B7125-750B-47F4-9275-3FCDAF679288}"/>
    <hyperlink ref="D18" location="セメント!A1" display="セメント" xr:uid="{F51A4D43-6569-45A6-899E-B5AB112BFDB1}"/>
    <hyperlink ref="D6" location="CO2分離回収!A1" display="CO2分離回収" xr:uid="{918E5F57-B1C2-4299-AB1E-84F87757FCC4}"/>
    <hyperlink ref="D11" location="芳香族!A1" display="芳香族" xr:uid="{8D8ECF77-27D6-471F-8622-6CDA26B759A2}"/>
    <hyperlink ref="D21" location="'廃プラ油化_坂本 (ボツ)'!A1" display="廃プラスチック油化" xr:uid="{CF98F196-3F26-44C7-BB0F-B6C86489D011}"/>
    <hyperlink ref="D20" location="廃プラ解重合_坂本!A1" display="廃プラスチック解重合" xr:uid="{F686344A-800A-46EE-AB7E-6576AEAA084E}"/>
  </hyperlink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FD161-48EB-4CB6-A5A4-D80E945C9D37}">
  <dimension ref="A1:Z684"/>
  <sheetViews>
    <sheetView showGridLines="0" topLeftCell="F1" workbookViewId="0">
      <selection activeCell="B27" sqref="B27:G38"/>
    </sheetView>
  </sheetViews>
  <sheetFormatPr defaultColWidth="10.77734375" defaultRowHeight="15.75"/>
  <cols>
    <col min="1" max="1" width="1.5546875" style="154" customWidth="1"/>
    <col min="2" max="2" width="13.5546875" style="72" customWidth="1"/>
    <col min="3" max="3" width="24.21875" style="72" customWidth="1"/>
    <col min="4" max="4" width="13.33203125" style="72" customWidth="1"/>
    <col min="5" max="6" width="19" style="72" customWidth="1"/>
    <col min="7" max="7" width="23.21875" style="72" bestFit="1" customWidth="1"/>
    <col min="8" max="9" width="1.5546875" style="72" customWidth="1"/>
    <col min="10" max="10" width="22.21875" style="72" bestFit="1" customWidth="1"/>
    <col min="11" max="11" width="10.77734375" style="72" customWidth="1"/>
    <col min="12" max="14" width="10.77734375" style="72"/>
    <col min="15" max="17" width="10.77734375" style="154"/>
    <col min="18" max="19" width="1.5546875" style="154" customWidth="1"/>
    <col min="20" max="20" width="22" style="154" customWidth="1"/>
    <col min="21" max="21" width="12.77734375" style="154" customWidth="1"/>
    <col min="22" max="24" width="10.77734375" style="154"/>
    <col min="25" max="25" width="22.33203125" style="154" bestFit="1" customWidth="1"/>
    <col min="26" max="16384" width="10.77734375" style="154"/>
  </cols>
  <sheetData>
    <row r="1" spans="1:25" s="72" customFormat="1" ht="16.5" thickBot="1">
      <c r="A1" s="73" t="s">
        <v>147</v>
      </c>
      <c r="B1" s="74"/>
      <c r="D1" s="74"/>
      <c r="I1" s="75" t="s">
        <v>48</v>
      </c>
      <c r="O1" s="77"/>
      <c r="P1" s="77"/>
      <c r="Q1" s="77"/>
      <c r="S1" s="73" t="s">
        <v>79</v>
      </c>
    </row>
    <row r="2" spans="1:25" s="72" customFormat="1" ht="17.25">
      <c r="B2" s="78"/>
      <c r="C2" s="79"/>
      <c r="D2" s="383"/>
      <c r="E2" s="80" t="s">
        <v>150</v>
      </c>
      <c r="F2" s="251"/>
      <c r="G2" s="82" t="s">
        <v>222</v>
      </c>
      <c r="J2" s="83"/>
      <c r="K2" s="411" t="s">
        <v>324</v>
      </c>
      <c r="L2" s="412" t="str">
        <f>"GHG排出量 (kg-CO2/"&amp;E14&amp;")"</f>
        <v>GHG排出量 (kg-CO2/)</v>
      </c>
      <c r="M2" s="412" t="str">
        <f>"GHG排出量 (kg-CO2/"&amp;F14&amp;")"</f>
        <v>GHG排出量 (kg-CO2/)</v>
      </c>
      <c r="N2" s="412" t="str">
        <f>"GHG排出量 (kg-CO2/"&amp;G14&amp;")"</f>
        <v>GHG排出量 (kg-CO2/)</v>
      </c>
      <c r="O2" s="412" t="str">
        <f t="shared" ref="O2:P2" si="0">"GHG排出量 (kg-CO2/"&amp;H12&amp;")"</f>
        <v>GHG排出量 (kg-CO2/)</v>
      </c>
      <c r="P2" s="412" t="str">
        <f t="shared" si="0"/>
        <v>GHG排出量 (kg-CO2/)</v>
      </c>
      <c r="Q2" s="413" t="str">
        <f>"GHG排出量 (kg-CO2/"&amp;J14&amp;")"</f>
        <v>GHG排出量 (kg-CO2/LCCO2)</v>
      </c>
      <c r="T2" s="86"/>
      <c r="U2" s="83"/>
      <c r="V2" s="264" t="s">
        <v>313</v>
      </c>
      <c r="W2" s="84"/>
      <c r="X2" s="265"/>
      <c r="Y2" s="166" t="s">
        <v>235</v>
      </c>
    </row>
    <row r="3" spans="1:25" s="72" customFormat="1">
      <c r="B3" s="89" t="s">
        <v>76</v>
      </c>
      <c r="C3" s="90" t="s">
        <v>181</v>
      </c>
      <c r="D3" s="284" t="s">
        <v>81</v>
      </c>
      <c r="E3" s="91" t="s">
        <v>551</v>
      </c>
      <c r="F3" s="91" t="s">
        <v>46</v>
      </c>
      <c r="G3" s="93" t="s">
        <v>83</v>
      </c>
      <c r="J3" s="94" t="s">
        <v>180</v>
      </c>
      <c r="K3" s="414" t="s">
        <v>553</v>
      </c>
      <c r="L3" s="406"/>
      <c r="M3" s="407"/>
      <c r="N3" s="95" t="s">
        <v>522</v>
      </c>
      <c r="O3" s="408" t="str">
        <f>F3</f>
        <v>化学量論</v>
      </c>
      <c r="P3" s="406"/>
      <c r="Q3" s="409"/>
      <c r="T3" s="96" t="s">
        <v>180</v>
      </c>
      <c r="U3" s="94" t="s">
        <v>3</v>
      </c>
      <c r="V3" s="266" t="s">
        <v>50</v>
      </c>
      <c r="W3" s="99" t="s">
        <v>51</v>
      </c>
      <c r="X3" s="99" t="s">
        <v>139</v>
      </c>
      <c r="Y3" s="171"/>
    </row>
    <row r="4" spans="1:25" s="72" customFormat="1" ht="16.5" thickBot="1">
      <c r="B4" s="102"/>
      <c r="C4" s="103"/>
      <c r="D4" s="285"/>
      <c r="E4" s="104"/>
      <c r="F4" s="104"/>
      <c r="G4" s="106"/>
      <c r="H4" s="107"/>
      <c r="J4" s="108"/>
      <c r="K4" s="109" t="s">
        <v>50</v>
      </c>
      <c r="L4" s="110" t="s">
        <v>51</v>
      </c>
      <c r="M4" s="110" t="s">
        <v>139</v>
      </c>
      <c r="N4" s="174"/>
      <c r="O4" s="110" t="s">
        <v>50</v>
      </c>
      <c r="P4" s="110" t="s">
        <v>51</v>
      </c>
      <c r="Q4" s="111" t="s">
        <v>139</v>
      </c>
      <c r="T4" s="112"/>
      <c r="U4" s="108"/>
      <c r="V4" s="113"/>
      <c r="W4" s="115"/>
      <c r="X4" s="115"/>
      <c r="Y4" s="175"/>
    </row>
    <row r="5" spans="1:25" s="72" customFormat="1" ht="18.75" customHeight="1">
      <c r="B5" s="218"/>
      <c r="C5" s="267" t="s">
        <v>39</v>
      </c>
      <c r="D5" s="321" t="s">
        <v>0</v>
      </c>
      <c r="E5" s="963"/>
      <c r="F5" s="763"/>
      <c r="G5" s="764" t="s">
        <v>84</v>
      </c>
      <c r="J5" s="176" t="s">
        <v>146</v>
      </c>
      <c r="K5" s="177">
        <f>$G$12*V5</f>
        <v>-3.0877192982456139</v>
      </c>
      <c r="L5" s="178">
        <f>$G$12*W5</f>
        <v>-3.0877192982456139</v>
      </c>
      <c r="M5" s="178">
        <f>$G$12*X5</f>
        <v>-3.0877192982456139</v>
      </c>
      <c r="N5" s="178" t="s">
        <v>52</v>
      </c>
      <c r="O5" s="178">
        <f>$G$12*V5</f>
        <v>-3.0877192982456139</v>
      </c>
      <c r="P5" s="178">
        <f>$G$12*W5</f>
        <v>-3.0877192982456139</v>
      </c>
      <c r="Q5" s="179">
        <f>$G$12*X5</f>
        <v>-3.0877192982456139</v>
      </c>
      <c r="T5" s="227" t="s">
        <v>146</v>
      </c>
      <c r="U5" s="268" t="s">
        <v>0</v>
      </c>
      <c r="V5" s="269">
        <f>バックグラウンドデータ!E6</f>
        <v>-1</v>
      </c>
      <c r="W5" s="230">
        <f>バックグラウンドデータ!F6</f>
        <v>-1</v>
      </c>
      <c r="X5" s="230">
        <f>バックグラウンドデータ!G6</f>
        <v>-1</v>
      </c>
      <c r="Y5" s="232" t="str">
        <f>バックグラウンドデータ!H6</f>
        <v>ガイドライン既定値</v>
      </c>
    </row>
    <row r="6" spans="1:25" s="72" customFormat="1">
      <c r="B6" s="133"/>
      <c r="C6" s="222" t="s">
        <v>388</v>
      </c>
      <c r="D6" s="400" t="s">
        <v>389</v>
      </c>
      <c r="E6" s="893"/>
      <c r="F6" s="964"/>
      <c r="G6" s="764"/>
      <c r="J6" s="184" t="s">
        <v>82</v>
      </c>
      <c r="K6" s="123">
        <f t="shared" ref="K6:K11" si="1">$E5*V6</f>
        <v>0</v>
      </c>
      <c r="L6" s="124">
        <f t="shared" ref="L6:M6" si="2">$E5*W6</f>
        <v>0</v>
      </c>
      <c r="M6" s="124">
        <f t="shared" si="2"/>
        <v>0</v>
      </c>
      <c r="N6" s="124" t="s">
        <v>52</v>
      </c>
      <c r="O6" s="124">
        <f t="shared" ref="O6:Q6" si="3">$F5*V6</f>
        <v>0</v>
      </c>
      <c r="P6" s="124">
        <f t="shared" si="3"/>
        <v>0</v>
      </c>
      <c r="Q6" s="192">
        <f t="shared" si="3"/>
        <v>0</v>
      </c>
      <c r="T6" s="127" t="s">
        <v>82</v>
      </c>
      <c r="U6" s="270" t="s">
        <v>0</v>
      </c>
      <c r="V6" s="271">
        <f>バックグラウンドデータ!E10</f>
        <v>0.14799999999999999</v>
      </c>
      <c r="W6" s="130">
        <f>バックグラウンドデータ!F10</f>
        <v>8.0100000000000005E-2</v>
      </c>
      <c r="X6" s="130">
        <f>バックグラウンドデータ!G10</f>
        <v>7.0400000000000003E-3</v>
      </c>
      <c r="Y6" s="240" t="str">
        <f>バックグラウンドデータ!H10</f>
        <v>ガイドライン既定値</v>
      </c>
    </row>
    <row r="7" spans="1:25" s="72" customFormat="1">
      <c r="B7" s="118" t="s">
        <v>93</v>
      </c>
      <c r="C7" s="119" t="s">
        <v>40</v>
      </c>
      <c r="D7" s="322" t="s">
        <v>1</v>
      </c>
      <c r="E7" s="732"/>
      <c r="F7" s="768"/>
      <c r="G7" s="734" t="s">
        <v>84</v>
      </c>
      <c r="J7" s="184" t="s">
        <v>32</v>
      </c>
      <c r="K7" s="123">
        <f t="shared" si="1"/>
        <v>0</v>
      </c>
      <c r="L7" s="123">
        <f t="shared" ref="L7:M11" si="4">$E6*W7</f>
        <v>0</v>
      </c>
      <c r="M7" s="123">
        <f t="shared" si="4"/>
        <v>0</v>
      </c>
      <c r="N7" s="124"/>
      <c r="O7" s="124">
        <f t="shared" ref="O7:Q11" si="5">$F6*V7</f>
        <v>0</v>
      </c>
      <c r="P7" s="124">
        <f t="shared" si="5"/>
        <v>0</v>
      </c>
      <c r="Q7" s="192">
        <f t="shared" si="5"/>
        <v>0</v>
      </c>
      <c r="T7" s="127" t="s">
        <v>388</v>
      </c>
      <c r="U7" s="128" t="s">
        <v>0</v>
      </c>
      <c r="V7" s="271">
        <f>バックグラウンドデータ!E18</f>
        <v>9.82</v>
      </c>
      <c r="W7" s="130">
        <f>バックグラウンドデータ!F18</f>
        <v>7.56</v>
      </c>
      <c r="X7" s="130">
        <f>バックグラウンドデータ!G18</f>
        <v>0.318</v>
      </c>
      <c r="Y7" s="240" t="str">
        <f>バックグラウンドデータ!H18</f>
        <v>ガイドライン既定値</v>
      </c>
    </row>
    <row r="8" spans="1:25" s="72" customFormat="1">
      <c r="B8" s="133"/>
      <c r="C8" s="119" t="s">
        <v>41</v>
      </c>
      <c r="D8" s="322" t="s">
        <v>141</v>
      </c>
      <c r="E8" s="965"/>
      <c r="F8" s="768"/>
      <c r="G8" s="734" t="s">
        <v>84</v>
      </c>
      <c r="H8" s="148"/>
      <c r="J8" s="122" t="s">
        <v>40</v>
      </c>
      <c r="K8" s="123">
        <f t="shared" si="1"/>
        <v>0</v>
      </c>
      <c r="L8" s="124">
        <f t="shared" si="4"/>
        <v>0</v>
      </c>
      <c r="M8" s="124">
        <f t="shared" si="4"/>
        <v>0</v>
      </c>
      <c r="N8" s="124" t="s">
        <v>52</v>
      </c>
      <c r="O8" s="124">
        <f t="shared" si="5"/>
        <v>0</v>
      </c>
      <c r="P8" s="124">
        <f t="shared" si="5"/>
        <v>0</v>
      </c>
      <c r="Q8" s="192">
        <f t="shared" si="5"/>
        <v>0</v>
      </c>
      <c r="T8" s="127" t="s">
        <v>40</v>
      </c>
      <c r="U8" s="270" t="s">
        <v>1</v>
      </c>
      <c r="V8" s="271">
        <f>バックグラウンドデータ!E22</f>
        <v>0.50600000000000001</v>
      </c>
      <c r="W8" s="130">
        <f>バックグラウンドデータ!F22</f>
        <v>0.158</v>
      </c>
      <c r="X8" s="130">
        <f>バックグラウンドデータ!G22</f>
        <v>6.6499999999999997E-3</v>
      </c>
      <c r="Y8" s="240" t="str">
        <f>バックグラウンドデータ!H22</f>
        <v>ガイドライン既定値</v>
      </c>
    </row>
    <row r="9" spans="1:25" s="72" customFormat="1">
      <c r="B9" s="133"/>
      <c r="C9" s="119" t="s">
        <v>387</v>
      </c>
      <c r="D9" s="322" t="s">
        <v>333</v>
      </c>
      <c r="E9" s="965"/>
      <c r="F9" s="964"/>
      <c r="G9" s="734"/>
      <c r="H9" s="148"/>
      <c r="J9" s="122" t="s">
        <v>112</v>
      </c>
      <c r="K9" s="123">
        <f t="shared" si="1"/>
        <v>0</v>
      </c>
      <c r="L9" s="124">
        <f t="shared" si="4"/>
        <v>0</v>
      </c>
      <c r="M9" s="124">
        <f t="shared" si="4"/>
        <v>0</v>
      </c>
      <c r="N9" s="124" t="s">
        <v>52</v>
      </c>
      <c r="O9" s="124">
        <f t="shared" si="5"/>
        <v>0</v>
      </c>
      <c r="P9" s="124">
        <f t="shared" si="5"/>
        <v>0</v>
      </c>
      <c r="Q9" s="192">
        <f t="shared" si="5"/>
        <v>0</v>
      </c>
      <c r="T9" s="127" t="s">
        <v>41</v>
      </c>
      <c r="U9" s="270" t="s">
        <v>2</v>
      </c>
      <c r="V9" s="271">
        <f>バックグラウンドデータ!E26</f>
        <v>5.0999999999999997E-2</v>
      </c>
      <c r="W9" s="130">
        <f>バックグラウンドデータ!F26</f>
        <v>5.0999999999999997E-2</v>
      </c>
      <c r="X9" s="130">
        <f>バックグラウンドデータ!G26</f>
        <v>2.2399999999999998E-3</v>
      </c>
      <c r="Y9" s="240" t="str">
        <f>バックグラウンドデータ!H26</f>
        <v>ガイドライン既定値</v>
      </c>
    </row>
    <row r="10" spans="1:25" s="72" customFormat="1">
      <c r="B10" s="118"/>
      <c r="C10" s="119" t="s">
        <v>329</v>
      </c>
      <c r="D10" s="322" t="s">
        <v>73</v>
      </c>
      <c r="E10" s="732"/>
      <c r="F10" s="915"/>
      <c r="G10" s="734" t="s">
        <v>233</v>
      </c>
      <c r="J10" s="134" t="s">
        <v>387</v>
      </c>
      <c r="K10" s="135">
        <f t="shared" si="1"/>
        <v>0</v>
      </c>
      <c r="L10" s="136">
        <f t="shared" si="4"/>
        <v>0</v>
      </c>
      <c r="M10" s="136">
        <f t="shared" si="4"/>
        <v>0</v>
      </c>
      <c r="N10" s="124" t="s">
        <v>52</v>
      </c>
      <c r="O10" s="136">
        <f t="shared" si="5"/>
        <v>0</v>
      </c>
      <c r="P10" s="136">
        <f t="shared" si="5"/>
        <v>0</v>
      </c>
      <c r="Q10" s="196">
        <f t="shared" si="5"/>
        <v>0</v>
      </c>
      <c r="T10" s="272" t="s">
        <v>397</v>
      </c>
      <c r="U10" s="273" t="s">
        <v>333</v>
      </c>
      <c r="V10" s="274">
        <f>バックグラウンドデータ!E34</f>
        <v>1.8247619047619048</v>
      </c>
      <c r="W10" s="275">
        <f>バックグラウンドデータ!F34</f>
        <v>1.0514285714285714</v>
      </c>
      <c r="X10" s="275">
        <f>バックグラウンドデータ!G34</f>
        <v>5.1428571428571157E-2</v>
      </c>
      <c r="Y10" s="276" t="str">
        <f>バックグラウンドデータ!H34</f>
        <v>ガイドライン既定値</v>
      </c>
    </row>
    <row r="11" spans="1:25" s="72" customFormat="1" ht="16.5" thickBot="1">
      <c r="B11" s="118"/>
      <c r="C11" s="119" t="s">
        <v>290</v>
      </c>
      <c r="D11" s="322" t="s">
        <v>73</v>
      </c>
      <c r="E11" s="917"/>
      <c r="F11" s="918"/>
      <c r="G11" s="764" t="s">
        <v>233</v>
      </c>
      <c r="H11" s="148"/>
      <c r="J11" s="134" t="s">
        <v>329</v>
      </c>
      <c r="K11" s="135">
        <f t="shared" si="1"/>
        <v>0</v>
      </c>
      <c r="L11" s="136">
        <f t="shared" si="4"/>
        <v>0</v>
      </c>
      <c r="M11" s="136">
        <f t="shared" si="4"/>
        <v>0</v>
      </c>
      <c r="N11" s="124" t="s">
        <v>52</v>
      </c>
      <c r="O11" s="136">
        <f t="shared" si="5"/>
        <v>0</v>
      </c>
      <c r="P11" s="136">
        <f t="shared" si="5"/>
        <v>0</v>
      </c>
      <c r="Q11" s="196">
        <f t="shared" si="5"/>
        <v>0</v>
      </c>
      <c r="T11" s="272" t="s">
        <v>398</v>
      </c>
      <c r="U11" s="273" t="s">
        <v>0</v>
      </c>
      <c r="V11" s="274">
        <f>バックグラウンドデータ!E35</f>
        <v>2.67</v>
      </c>
      <c r="W11" s="275">
        <f>バックグラウンドデータ!F35</f>
        <v>1.7775000000000001</v>
      </c>
      <c r="X11" s="275">
        <f>バックグラウンドデータ!G35</f>
        <v>8.0000000000000071E-2</v>
      </c>
      <c r="Y11" s="276" t="str">
        <f>バックグラウンドデータ!H35</f>
        <v>ガイドライン既定値</v>
      </c>
    </row>
    <row r="12" spans="1:25" s="72" customFormat="1" ht="16.5" thickBot="1">
      <c r="B12" s="137" t="s">
        <v>216</v>
      </c>
      <c r="C12" s="138" t="s">
        <v>119</v>
      </c>
      <c r="D12" s="323" t="s">
        <v>78</v>
      </c>
      <c r="E12" s="966">
        <v>1</v>
      </c>
      <c r="F12" s="967">
        <v>1</v>
      </c>
      <c r="G12" s="741">
        <f>F12/(12*8+18)*44*8</f>
        <v>3.0877192982456139</v>
      </c>
      <c r="H12" s="148"/>
      <c r="J12" s="134" t="s">
        <v>295</v>
      </c>
      <c r="K12" s="135">
        <f>$E11*$E23</f>
        <v>0</v>
      </c>
      <c r="L12" s="136">
        <f>$E11*$E23</f>
        <v>0</v>
      </c>
      <c r="M12" s="136">
        <f>$E11*$E23</f>
        <v>0</v>
      </c>
      <c r="N12" s="136" t="s">
        <v>52</v>
      </c>
      <c r="O12" s="136" t="s">
        <v>233</v>
      </c>
      <c r="P12" s="136" t="s">
        <v>233</v>
      </c>
      <c r="Q12" s="196" t="s">
        <v>233</v>
      </c>
      <c r="T12" s="143" t="s">
        <v>536</v>
      </c>
      <c r="U12" s="277" t="s">
        <v>0</v>
      </c>
      <c r="V12" s="278">
        <f>バックグラウンドデータ!E54</f>
        <v>0.53437162655845794</v>
      </c>
      <c r="W12" s="146" t="s">
        <v>298</v>
      </c>
      <c r="X12" s="146" t="s">
        <v>298</v>
      </c>
      <c r="Y12" s="244" t="str">
        <f>バックグラウンドデータ!F56</f>
        <v>3EID</v>
      </c>
    </row>
    <row r="13" spans="1:25" s="72" customFormat="1" ht="16.5" thickBot="1">
      <c r="B13" s="220"/>
      <c r="C13" s="242" t="s">
        <v>37</v>
      </c>
      <c r="D13" s="390" t="s">
        <v>78</v>
      </c>
      <c r="E13" s="784"/>
      <c r="F13" s="783"/>
      <c r="G13" s="784"/>
      <c r="H13" s="148"/>
      <c r="J13" s="140" t="s">
        <v>522</v>
      </c>
      <c r="K13" s="141" t="s">
        <v>52</v>
      </c>
      <c r="L13" s="142" t="s">
        <v>52</v>
      </c>
      <c r="M13" s="142" t="s">
        <v>52</v>
      </c>
      <c r="N13" s="142">
        <f>E12*V12</f>
        <v>0.53437162655845794</v>
      </c>
      <c r="O13" s="142" t="s">
        <v>52</v>
      </c>
      <c r="P13" s="142" t="s">
        <v>52</v>
      </c>
      <c r="Q13" s="213" t="s">
        <v>52</v>
      </c>
    </row>
    <row r="14" spans="1:25" s="72" customFormat="1" ht="16.5" thickBot="1">
      <c r="B14" s="220"/>
      <c r="C14" s="245" t="s">
        <v>94</v>
      </c>
      <c r="D14" s="210" t="s">
        <v>78</v>
      </c>
      <c r="E14" s="785"/>
      <c r="F14" s="787"/>
      <c r="G14" s="785"/>
      <c r="H14" s="148"/>
      <c r="J14" s="149" t="s">
        <v>259</v>
      </c>
      <c r="K14" s="150">
        <f t="shared" ref="K14:Q14" si="6">SUM(K5:K13)</f>
        <v>-3.0877192982456139</v>
      </c>
      <c r="L14" s="151">
        <f t="shared" si="6"/>
        <v>-3.0877192982456139</v>
      </c>
      <c r="M14" s="151">
        <f t="shared" si="6"/>
        <v>-3.0877192982456139</v>
      </c>
      <c r="N14" s="151">
        <f t="shared" si="6"/>
        <v>0.53437162655845794</v>
      </c>
      <c r="O14" s="151">
        <f t="shared" si="6"/>
        <v>-3.0877192982456139</v>
      </c>
      <c r="P14" s="151">
        <f t="shared" si="6"/>
        <v>-3.0877192982456139</v>
      </c>
      <c r="Q14" s="219">
        <f t="shared" si="6"/>
        <v>-3.0877192982456139</v>
      </c>
      <c r="T14" s="342" t="s">
        <v>399</v>
      </c>
    </row>
    <row r="15" spans="1:25" s="72" customFormat="1" ht="16.5" thickBot="1">
      <c r="B15" s="198" t="s">
        <v>182</v>
      </c>
      <c r="C15" s="245" t="s">
        <v>39</v>
      </c>
      <c r="D15" s="210" t="s">
        <v>78</v>
      </c>
      <c r="E15" s="785"/>
      <c r="F15" s="787"/>
      <c r="G15" s="785"/>
      <c r="H15" s="148"/>
      <c r="I15" s="75" t="s">
        <v>151</v>
      </c>
      <c r="J15" s="149" t="s">
        <v>218</v>
      </c>
      <c r="K15" s="326">
        <f>-(K14-$N$14)</f>
        <v>3.6220909248040716</v>
      </c>
      <c r="L15" s="326">
        <f>-(L14-$N$14)</f>
        <v>3.6220909248040716</v>
      </c>
      <c r="M15" s="326">
        <f>-(M14-$N$14)</f>
        <v>3.6220909248040716</v>
      </c>
      <c r="N15" s="152" t="s">
        <v>52</v>
      </c>
      <c r="O15" s="326">
        <f>-(O14-$N$14)</f>
        <v>3.6220909248040716</v>
      </c>
      <c r="P15" s="326">
        <f>-(P14-$N$14)</f>
        <v>3.6220909248040716</v>
      </c>
      <c r="Q15" s="326">
        <f>-(Q14-$N$14)</f>
        <v>3.6220909248040716</v>
      </c>
      <c r="T15" s="342" t="s">
        <v>400</v>
      </c>
    </row>
    <row r="16" spans="1:25" s="72" customFormat="1">
      <c r="B16" s="220"/>
      <c r="C16" s="245" t="s">
        <v>30</v>
      </c>
      <c r="D16" s="210" t="s">
        <v>78</v>
      </c>
      <c r="E16" s="785"/>
      <c r="F16" s="787"/>
      <c r="G16" s="785"/>
      <c r="H16" s="148"/>
    </row>
    <row r="17" spans="1:7" s="72" customFormat="1">
      <c r="B17" s="220"/>
      <c r="C17" s="245" t="s">
        <v>95</v>
      </c>
      <c r="D17" s="210" t="s">
        <v>78</v>
      </c>
      <c r="E17" s="785"/>
      <c r="F17" s="787"/>
      <c r="G17" s="785"/>
    </row>
    <row r="18" spans="1:7" s="72" customFormat="1">
      <c r="B18" s="221"/>
      <c r="C18" s="248" t="s">
        <v>96</v>
      </c>
      <c r="D18" s="215" t="s">
        <v>73</v>
      </c>
      <c r="E18" s="789"/>
      <c r="F18" s="791"/>
      <c r="G18" s="789"/>
    </row>
    <row r="19" spans="1:7" s="72" customFormat="1">
      <c r="B19" s="153"/>
      <c r="C19" s="148"/>
      <c r="D19" s="148"/>
      <c r="E19" s="148"/>
      <c r="F19" s="148"/>
      <c r="G19" s="148"/>
    </row>
    <row r="20" spans="1:7" s="72" customFormat="1" ht="16.5" thickBot="1">
      <c r="A20" s="73" t="s">
        <v>291</v>
      </c>
    </row>
    <row r="21" spans="1:7" s="72" customFormat="1" ht="16.5" thickBot="1">
      <c r="B21" s="261" t="s">
        <v>180</v>
      </c>
      <c r="C21" s="336"/>
      <c r="D21" s="334" t="s">
        <v>3</v>
      </c>
      <c r="E21" s="262" t="s">
        <v>234</v>
      </c>
    </row>
    <row r="22" spans="1:7" s="72" customFormat="1" ht="31.5">
      <c r="A22" s="73"/>
      <c r="B22" s="332" t="s">
        <v>292</v>
      </c>
      <c r="C22" s="319"/>
      <c r="D22" s="335" t="s">
        <v>293</v>
      </c>
      <c r="E22" s="951"/>
    </row>
    <row r="23" spans="1:7" s="72" customFormat="1" ht="31.5">
      <c r="A23" s="73"/>
      <c r="B23" s="331" t="s">
        <v>311</v>
      </c>
      <c r="C23" s="320"/>
      <c r="D23" s="341" t="s">
        <v>294</v>
      </c>
      <c r="E23" s="961"/>
    </row>
    <row r="24" spans="1:7" s="72" customFormat="1" ht="32.25" thickBot="1">
      <c r="B24" s="263" t="s">
        <v>330</v>
      </c>
      <c r="C24" s="337"/>
      <c r="D24" s="333" t="s">
        <v>331</v>
      </c>
      <c r="E24" s="962">
        <f>IF(E22,E23/E22,0)</f>
        <v>0</v>
      </c>
    </row>
    <row r="25" spans="1:7" s="72" customFormat="1"/>
    <row r="26" spans="1:7" s="72" customFormat="1" ht="16.5" thickBot="1">
      <c r="A26" s="73" t="s">
        <v>153</v>
      </c>
    </row>
    <row r="27" spans="1:7" s="72" customFormat="1">
      <c r="B27" s="742" t="s">
        <v>553</v>
      </c>
      <c r="C27" s="743"/>
      <c r="D27" s="743"/>
      <c r="E27" s="743"/>
      <c r="F27" s="743"/>
      <c r="G27" s="744"/>
    </row>
    <row r="28" spans="1:7" s="72" customFormat="1">
      <c r="B28" s="968"/>
      <c r="C28" s="793"/>
      <c r="D28" s="793"/>
      <c r="E28" s="793"/>
      <c r="F28" s="793"/>
      <c r="G28" s="794"/>
    </row>
    <row r="29" spans="1:7" s="72" customFormat="1">
      <c r="B29" s="795"/>
      <c r="C29" s="796"/>
      <c r="D29" s="796"/>
      <c r="E29" s="796"/>
      <c r="F29" s="796"/>
      <c r="G29" s="797"/>
    </row>
    <row r="30" spans="1:7" s="72" customFormat="1">
      <c r="B30" s="795"/>
      <c r="C30" s="796"/>
      <c r="D30" s="796"/>
      <c r="E30" s="796"/>
      <c r="F30" s="796"/>
      <c r="G30" s="797"/>
    </row>
    <row r="31" spans="1:7" s="72" customFormat="1">
      <c r="B31" s="795"/>
      <c r="C31" s="796"/>
      <c r="D31" s="796"/>
      <c r="E31" s="796"/>
      <c r="F31" s="796"/>
      <c r="G31" s="797"/>
    </row>
    <row r="32" spans="1:7" s="72" customFormat="1" ht="16.5" thickBot="1">
      <c r="B32" s="798"/>
      <c r="C32" s="799"/>
      <c r="D32" s="799"/>
      <c r="E32" s="799"/>
      <c r="F32" s="799"/>
      <c r="G32" s="800"/>
    </row>
    <row r="33" spans="1:7" s="72" customFormat="1">
      <c r="B33" s="801" t="s">
        <v>66</v>
      </c>
      <c r="C33" s="802"/>
      <c r="D33" s="802"/>
      <c r="E33" s="802"/>
      <c r="F33" s="802"/>
      <c r="G33" s="835"/>
    </row>
    <row r="34" spans="1:7" s="72" customFormat="1">
      <c r="B34" s="792"/>
      <c r="C34" s="793"/>
      <c r="D34" s="793"/>
      <c r="E34" s="793"/>
      <c r="F34" s="793"/>
      <c r="G34" s="794"/>
    </row>
    <row r="35" spans="1:7" s="72" customFormat="1">
      <c r="B35" s="795"/>
      <c r="C35" s="796"/>
      <c r="D35" s="796"/>
      <c r="E35" s="796"/>
      <c r="F35" s="796"/>
      <c r="G35" s="797"/>
    </row>
    <row r="36" spans="1:7" s="72" customFormat="1">
      <c r="B36" s="795"/>
      <c r="C36" s="796"/>
      <c r="D36" s="796"/>
      <c r="E36" s="796"/>
      <c r="F36" s="796"/>
      <c r="G36" s="797"/>
    </row>
    <row r="37" spans="1:7" s="72" customFormat="1">
      <c r="B37" s="795"/>
      <c r="C37" s="796"/>
      <c r="D37" s="796"/>
      <c r="E37" s="796"/>
      <c r="F37" s="796"/>
      <c r="G37" s="797"/>
    </row>
    <row r="38" spans="1:7" s="72" customFormat="1" ht="16.5" thickBot="1">
      <c r="B38" s="798"/>
      <c r="C38" s="799"/>
      <c r="D38" s="799"/>
      <c r="E38" s="799"/>
      <c r="F38" s="799"/>
      <c r="G38" s="800"/>
    </row>
    <row r="39" spans="1:7" s="72" customFormat="1"/>
    <row r="40" spans="1:7" s="72" customFormat="1">
      <c r="A40" s="73" t="s">
        <v>327</v>
      </c>
    </row>
    <row r="41" spans="1:7" s="72" customFormat="1"/>
    <row r="42" spans="1:7" s="72" customFormat="1"/>
    <row r="43" spans="1:7" s="72" customFormat="1"/>
    <row r="44" spans="1:7" s="72" customFormat="1"/>
    <row r="45" spans="1:7" s="72" customFormat="1"/>
    <row r="46" spans="1:7" s="72" customFormat="1" ht="18.75" customHeight="1"/>
    <row r="47" spans="1:7" s="72" customFormat="1"/>
    <row r="48" spans="1:7" s="72" customFormat="1"/>
    <row r="49" s="72" customFormat="1"/>
    <row r="50" s="72" customFormat="1"/>
    <row r="51" s="72" customFormat="1"/>
    <row r="52" s="72" customFormat="1" ht="18.75" customHeight="1"/>
    <row r="53" s="72" customFormat="1"/>
    <row r="54" s="72" customFormat="1"/>
    <row r="55" s="72" customFormat="1"/>
    <row r="56" s="72" customFormat="1"/>
    <row r="57" s="72" customFormat="1"/>
    <row r="58" s="72" customFormat="1" ht="18.75" customHeight="1"/>
    <row r="59" s="72" customFormat="1"/>
    <row r="60" s="72" customFormat="1"/>
    <row r="61" s="72" customFormat="1"/>
    <row r="62" s="72" customFormat="1"/>
    <row r="63" s="72" customFormat="1"/>
    <row r="64" s="72" customFormat="1"/>
    <row r="65" spans="2:2" s="72" customFormat="1"/>
    <row r="66" spans="2:2" s="72" customFormat="1"/>
    <row r="67" spans="2:2" s="72" customFormat="1"/>
    <row r="68" spans="2:2" s="72" customFormat="1"/>
    <row r="69" spans="2:2" s="72" customFormat="1" ht="18.75" customHeight="1"/>
    <row r="70" spans="2:2" s="72" customFormat="1"/>
    <row r="71" spans="2:2" s="72" customFormat="1"/>
    <row r="72" spans="2:2" s="72" customFormat="1"/>
    <row r="73" spans="2:2" s="72" customFormat="1">
      <c r="B73" s="72" t="s">
        <v>393</v>
      </c>
    </row>
    <row r="74" spans="2:2" s="72" customFormat="1">
      <c r="B74" s="72" t="s">
        <v>410</v>
      </c>
    </row>
    <row r="75" spans="2:2" s="72" customFormat="1">
      <c r="B75" s="72" t="s">
        <v>394</v>
      </c>
    </row>
    <row r="76" spans="2:2" s="72" customFormat="1">
      <c r="B76" s="72" t="s">
        <v>487</v>
      </c>
    </row>
    <row r="77" spans="2:2" s="72" customFormat="1"/>
    <row r="78" spans="2:2" s="72" customFormat="1"/>
    <row r="79" spans="2:2" s="72" customFormat="1"/>
    <row r="80" spans="2:2" s="72" customFormat="1"/>
    <row r="81" spans="2:4" s="72" customFormat="1"/>
    <row r="82" spans="2:4" s="72" customFormat="1"/>
    <row r="83" spans="2:4" s="72" customFormat="1"/>
    <row r="84" spans="2:4" s="72" customFormat="1"/>
    <row r="85" spans="2:4" s="72" customFormat="1"/>
    <row r="86" spans="2:4" s="72" customFormat="1"/>
    <row r="87" spans="2:4" s="72" customFormat="1"/>
    <row r="88" spans="2:4" s="72" customFormat="1"/>
    <row r="89" spans="2:4" s="72" customFormat="1"/>
    <row r="90" spans="2:4" s="72" customFormat="1"/>
    <row r="91" spans="2:4" s="72" customFormat="1"/>
    <row r="92" spans="2:4" s="72" customFormat="1">
      <c r="B92" s="153"/>
      <c r="D92" s="148"/>
    </row>
    <row r="93" spans="2:4" s="72" customFormat="1">
      <c r="B93" s="153"/>
      <c r="D93" s="148"/>
    </row>
    <row r="94" spans="2:4" s="72" customFormat="1">
      <c r="B94" s="153"/>
      <c r="D94" s="148"/>
    </row>
    <row r="95" spans="2:4" s="72" customFormat="1">
      <c r="B95" s="153"/>
      <c r="D95" s="148"/>
    </row>
    <row r="96" spans="2:4" s="72" customFormat="1">
      <c r="B96" s="153"/>
      <c r="D96" s="148"/>
    </row>
    <row r="97" spans="2:4" s="72" customFormat="1">
      <c r="B97" s="153"/>
      <c r="D97" s="148"/>
    </row>
    <row r="98" spans="2:4" s="72" customFormat="1">
      <c r="B98" s="153"/>
      <c r="D98" s="148"/>
    </row>
    <row r="99" spans="2:4" s="72" customFormat="1">
      <c r="B99" s="153"/>
      <c r="D99" s="148"/>
    </row>
    <row r="100" spans="2:4" s="72" customFormat="1">
      <c r="B100" s="153"/>
      <c r="D100" s="148"/>
    </row>
    <row r="101" spans="2:4" s="72" customFormat="1">
      <c r="B101" s="153"/>
      <c r="D101" s="148"/>
    </row>
    <row r="102" spans="2:4" s="72" customFormat="1">
      <c r="B102" s="153"/>
      <c r="D102" s="148"/>
    </row>
    <row r="103" spans="2:4" s="72" customFormat="1">
      <c r="B103" s="153"/>
      <c r="D103" s="148"/>
    </row>
    <row r="104" spans="2:4" s="72" customFormat="1">
      <c r="B104" s="153"/>
      <c r="D104" s="148"/>
    </row>
    <row r="105" spans="2:4" s="72" customFormat="1">
      <c r="B105" s="153"/>
      <c r="D105" s="148"/>
    </row>
    <row r="106" spans="2:4" s="72" customFormat="1">
      <c r="B106" s="153"/>
      <c r="D106" s="148"/>
    </row>
    <row r="107" spans="2:4" s="72" customFormat="1">
      <c r="B107" s="153"/>
      <c r="D107" s="148"/>
    </row>
    <row r="108" spans="2:4" s="72" customFormat="1">
      <c r="B108" s="153"/>
      <c r="D108" s="148"/>
    </row>
    <row r="109" spans="2:4" s="72" customFormat="1"/>
    <row r="110" spans="2:4" s="72" customFormat="1"/>
    <row r="111" spans="2:4" s="72" customFormat="1"/>
    <row r="112" spans="2:4" s="72" customFormat="1"/>
    <row r="113" s="72" customFormat="1"/>
    <row r="114" s="72" customFormat="1"/>
    <row r="115" s="72" customFormat="1"/>
    <row r="116" s="72" customFormat="1"/>
    <row r="117" s="72" customFormat="1"/>
    <row r="118" s="72" customFormat="1"/>
    <row r="119" s="72" customFormat="1"/>
    <row r="120" s="72" customFormat="1"/>
    <row r="121" s="72" customFormat="1"/>
    <row r="122" s="72" customFormat="1"/>
    <row r="123" s="72" customFormat="1"/>
    <row r="124" s="72" customFormat="1"/>
    <row r="125" s="72" customFormat="1"/>
    <row r="126" s="72" customFormat="1"/>
    <row r="127" s="72" customFormat="1"/>
    <row r="128" s="72" customFormat="1"/>
    <row r="129" s="72" customFormat="1"/>
    <row r="130" s="72" customFormat="1"/>
    <row r="131" s="72" customFormat="1"/>
    <row r="132" s="72" customFormat="1"/>
    <row r="133" s="72" customFormat="1"/>
    <row r="134" s="72" customFormat="1"/>
    <row r="135" s="72" customFormat="1"/>
    <row r="136" s="72" customFormat="1"/>
    <row r="137" s="72" customFormat="1"/>
    <row r="138" s="72" customFormat="1"/>
    <row r="139" s="72" customFormat="1"/>
    <row r="140" s="72" customFormat="1"/>
    <row r="141" s="72" customFormat="1"/>
    <row r="142" s="72" customFormat="1"/>
    <row r="143" s="72" customFormat="1"/>
    <row r="144" s="72" customFormat="1"/>
    <row r="145" s="72" customFormat="1"/>
    <row r="146" s="72" customFormat="1"/>
    <row r="147" s="72" customFormat="1"/>
    <row r="148" s="72" customFormat="1"/>
    <row r="149" s="72" customFormat="1"/>
    <row r="150" s="72" customFormat="1"/>
    <row r="151" s="72" customFormat="1"/>
    <row r="152" s="72" customFormat="1"/>
    <row r="153" s="72" customFormat="1"/>
    <row r="154" s="72" customFormat="1"/>
    <row r="155" s="72" customFormat="1"/>
    <row r="156" s="72" customFormat="1"/>
    <row r="157" s="72" customFormat="1"/>
    <row r="158" s="72" customFormat="1"/>
    <row r="159" s="72" customFormat="1"/>
    <row r="160" s="72" customFormat="1"/>
    <row r="161" s="72" customFormat="1"/>
    <row r="162" s="72" customFormat="1"/>
    <row r="163" s="72" customFormat="1"/>
    <row r="164" s="72" customFormat="1"/>
    <row r="165" s="72" customFormat="1"/>
    <row r="166" s="72" customFormat="1"/>
    <row r="167" s="72" customFormat="1"/>
    <row r="168" s="72" customFormat="1"/>
    <row r="169" s="72" customFormat="1"/>
    <row r="170" s="72" customFormat="1"/>
    <row r="171" s="72" customFormat="1"/>
    <row r="172" s="72" customFormat="1"/>
    <row r="173" s="72" customFormat="1"/>
    <row r="174" s="72" customFormat="1"/>
    <row r="175" s="72" customFormat="1"/>
    <row r="176" s="72" customFormat="1"/>
    <row r="177" s="72" customFormat="1"/>
    <row r="178" s="72" customFormat="1"/>
    <row r="179" s="72" customFormat="1"/>
    <row r="180" s="72" customFormat="1"/>
    <row r="181" s="72" customFormat="1"/>
    <row r="182" s="72" customFormat="1"/>
    <row r="183" s="72" customFormat="1"/>
    <row r="184" s="72" customFormat="1"/>
    <row r="185" s="72" customFormat="1"/>
    <row r="186" s="72" customFormat="1"/>
    <row r="187" s="72" customFormat="1"/>
    <row r="188" s="72" customFormat="1"/>
    <row r="189" s="72" customFormat="1"/>
    <row r="190" s="72" customFormat="1"/>
    <row r="191" s="72" customFormat="1"/>
    <row r="192" s="72" customFormat="1"/>
    <row r="193" s="72" customFormat="1"/>
    <row r="194" s="72" customFormat="1"/>
    <row r="195" s="72" customFormat="1"/>
    <row r="196" s="72" customFormat="1"/>
    <row r="197" s="72" customFormat="1"/>
    <row r="198" s="72" customFormat="1"/>
    <row r="199" s="72" customFormat="1"/>
    <row r="200" s="72" customFormat="1"/>
    <row r="201" s="72" customFormat="1"/>
    <row r="202" s="72" customFormat="1"/>
    <row r="203" s="72" customFormat="1"/>
    <row r="204" s="72" customFormat="1"/>
    <row r="205" s="72" customFormat="1"/>
    <row r="206" s="72" customFormat="1"/>
    <row r="207" s="72" customFormat="1"/>
    <row r="208" s="72" customFormat="1"/>
    <row r="209" s="72" customFormat="1"/>
    <row r="210" s="72" customFormat="1"/>
    <row r="211" s="72" customFormat="1"/>
    <row r="212" s="72" customFormat="1"/>
    <row r="213" s="72" customFormat="1"/>
    <row r="214" s="72" customFormat="1"/>
    <row r="215" s="72" customFormat="1"/>
    <row r="216" s="72" customFormat="1"/>
    <row r="217" s="72" customFormat="1"/>
    <row r="218" s="72" customFormat="1"/>
    <row r="219" s="72" customFormat="1"/>
    <row r="220" s="72" customFormat="1"/>
    <row r="221" s="72" customFormat="1"/>
    <row r="222" s="72" customFormat="1"/>
    <row r="223" s="72" customFormat="1"/>
    <row r="224" s="72" customFormat="1"/>
    <row r="225" s="72" customFormat="1"/>
    <row r="226" s="72" customFormat="1"/>
    <row r="227" s="72" customFormat="1"/>
    <row r="228" s="72" customFormat="1"/>
    <row r="229" s="72" customFormat="1"/>
    <row r="230" s="72" customFormat="1"/>
    <row r="231" s="72" customFormat="1"/>
    <row r="232" s="72" customFormat="1"/>
    <row r="233" s="72" customFormat="1"/>
    <row r="234" s="72" customFormat="1"/>
    <row r="235" s="72" customFormat="1"/>
    <row r="236" s="72" customFormat="1"/>
    <row r="237" s="72" customFormat="1"/>
    <row r="238" s="72" customFormat="1"/>
    <row r="239" s="72" customFormat="1"/>
    <row r="240" s="72" customFormat="1"/>
    <row r="241" s="72" customFormat="1"/>
    <row r="242" s="72" customFormat="1"/>
    <row r="243" s="72" customFormat="1"/>
    <row r="244" s="72" customFormat="1"/>
    <row r="245" s="72" customFormat="1"/>
    <row r="246" s="72" customFormat="1"/>
    <row r="247" s="72" customFormat="1"/>
    <row r="248" s="72" customFormat="1"/>
    <row r="249" s="72" customFormat="1"/>
    <row r="250" s="72" customFormat="1"/>
    <row r="251" s="72" customFormat="1"/>
    <row r="252" s="72" customFormat="1"/>
    <row r="253" s="72" customFormat="1"/>
    <row r="254" s="72" customFormat="1"/>
    <row r="255" s="72" customFormat="1"/>
    <row r="256" s="72" customFormat="1"/>
    <row r="257" s="72" customFormat="1"/>
    <row r="258" s="72" customFormat="1"/>
    <row r="259" s="72" customFormat="1"/>
    <row r="260" s="72" customFormat="1"/>
    <row r="261" s="72" customFormat="1"/>
    <row r="262" s="72" customFormat="1"/>
    <row r="263" s="72" customFormat="1"/>
    <row r="264" s="72" customFormat="1"/>
    <row r="265" s="72" customFormat="1"/>
    <row r="266" s="72" customFormat="1"/>
    <row r="267" s="72" customFormat="1"/>
    <row r="268" s="72" customFormat="1"/>
    <row r="269" s="72" customFormat="1"/>
    <row r="270" s="72" customFormat="1"/>
    <row r="271" s="72" customFormat="1"/>
    <row r="272" s="72" customFormat="1"/>
    <row r="273" s="72" customFormat="1"/>
    <row r="274" s="72" customFormat="1"/>
    <row r="275" s="72" customFormat="1"/>
    <row r="276" s="72" customFormat="1"/>
    <row r="277" s="72" customFormat="1"/>
    <row r="278" s="72" customFormat="1"/>
    <row r="279" s="72" customFormat="1"/>
    <row r="280" s="72" customFormat="1"/>
    <row r="281" s="72" customFormat="1"/>
    <row r="282" s="72" customFormat="1"/>
    <row r="283" s="72" customFormat="1"/>
    <row r="284" s="72" customFormat="1"/>
    <row r="285" s="72" customFormat="1"/>
    <row r="286" s="72" customFormat="1"/>
    <row r="287" s="72" customFormat="1"/>
    <row r="288" s="72" customFormat="1"/>
    <row r="289" s="72" customFormat="1"/>
    <row r="290" s="72" customFormat="1"/>
    <row r="291" s="72" customFormat="1"/>
    <row r="292" s="72" customFormat="1"/>
    <row r="293" s="72" customFormat="1"/>
    <row r="294" s="72" customFormat="1"/>
    <row r="295" s="72" customFormat="1"/>
    <row r="296" s="72" customFormat="1"/>
    <row r="297" s="72" customFormat="1"/>
    <row r="298" s="72" customFormat="1"/>
    <row r="299" s="72" customFormat="1"/>
    <row r="300" s="72" customFormat="1"/>
    <row r="301" s="72" customFormat="1"/>
    <row r="302" s="72" customFormat="1"/>
    <row r="303" s="72" customFormat="1"/>
    <row r="304" s="72" customFormat="1"/>
    <row r="305" s="72" customFormat="1"/>
    <row r="306" s="72" customFormat="1"/>
    <row r="307" s="72" customFormat="1"/>
    <row r="308" s="72" customFormat="1"/>
    <row r="309" s="72" customFormat="1"/>
    <row r="310" s="72" customFormat="1"/>
    <row r="311" s="72" customFormat="1"/>
    <row r="312" s="72" customFormat="1"/>
    <row r="313" s="72" customFormat="1"/>
    <row r="314" s="72" customFormat="1"/>
    <row r="315" s="72" customFormat="1"/>
    <row r="316" s="72" customFormat="1"/>
    <row r="317" s="72" customFormat="1"/>
    <row r="318" s="72" customFormat="1"/>
    <row r="319" s="72" customFormat="1"/>
    <row r="320" s="72" customFormat="1"/>
    <row r="321" s="72" customFormat="1"/>
    <row r="322" s="72" customFormat="1"/>
    <row r="323" s="72" customFormat="1"/>
    <row r="324" s="72" customFormat="1"/>
    <row r="325" s="72" customFormat="1"/>
    <row r="326" s="72" customFormat="1"/>
    <row r="327" s="72" customFormat="1"/>
    <row r="328" s="72" customFormat="1"/>
    <row r="329" s="72" customFormat="1"/>
    <row r="330" s="72" customFormat="1"/>
    <row r="331" s="72" customFormat="1"/>
    <row r="332" s="72" customFormat="1"/>
    <row r="333" s="72" customFormat="1"/>
    <row r="334" s="72" customFormat="1"/>
    <row r="335" s="72" customFormat="1"/>
    <row r="336" s="72" customFormat="1"/>
    <row r="337" s="72" customFormat="1"/>
    <row r="338" s="72" customFormat="1"/>
    <row r="339" s="72" customFormat="1"/>
    <row r="340" s="72" customFormat="1"/>
    <row r="341" s="72" customFormat="1"/>
    <row r="342" s="72" customFormat="1"/>
    <row r="343" s="72" customFormat="1"/>
    <row r="344" s="72" customFormat="1"/>
    <row r="345" s="72" customFormat="1"/>
    <row r="346" s="72" customFormat="1"/>
    <row r="347" s="72" customFormat="1"/>
    <row r="348" s="72" customFormat="1"/>
    <row r="349" s="72" customFormat="1"/>
    <row r="350" s="72" customFormat="1"/>
    <row r="351" s="72" customFormat="1"/>
    <row r="352" s="72" customFormat="1"/>
    <row r="353" s="72" customFormat="1"/>
    <row r="354" s="72" customFormat="1"/>
    <row r="355" s="72" customFormat="1"/>
    <row r="356" s="72" customFormat="1"/>
    <row r="357" s="72" customFormat="1"/>
    <row r="358" s="72" customFormat="1"/>
    <row r="359" s="72" customFormat="1"/>
    <row r="360" s="72" customFormat="1"/>
    <row r="361" s="72" customFormat="1"/>
    <row r="362" s="72" customFormat="1"/>
    <row r="363" s="72" customFormat="1"/>
    <row r="364" s="72" customFormat="1"/>
    <row r="365" s="72" customFormat="1"/>
    <row r="366" s="72" customFormat="1"/>
    <row r="367" s="72" customFormat="1"/>
    <row r="368" s="72" customFormat="1"/>
    <row r="369" s="72" customFormat="1"/>
    <row r="370" s="72" customFormat="1"/>
    <row r="371" s="72" customFormat="1"/>
    <row r="372" s="72" customFormat="1"/>
    <row r="373" s="72" customFormat="1"/>
    <row r="374" s="72" customFormat="1"/>
    <row r="375" s="72" customFormat="1"/>
    <row r="376" s="72" customFormat="1"/>
    <row r="377" s="72" customFormat="1"/>
    <row r="378" s="72" customFormat="1"/>
    <row r="379" s="72" customFormat="1"/>
    <row r="380" s="72" customFormat="1"/>
    <row r="381" s="72" customFormat="1"/>
    <row r="382" s="72" customFormat="1"/>
    <row r="383" s="72" customFormat="1"/>
    <row r="384" s="72" customFormat="1"/>
    <row r="385" s="72" customFormat="1"/>
    <row r="386" s="72" customFormat="1"/>
    <row r="387" s="72" customFormat="1"/>
    <row r="388" s="72" customFormat="1"/>
    <row r="389" s="72" customFormat="1"/>
    <row r="390" s="72" customFormat="1"/>
    <row r="391" s="72" customFormat="1"/>
    <row r="392" s="72" customFormat="1"/>
    <row r="393" s="72" customFormat="1"/>
    <row r="394" s="72" customFormat="1"/>
    <row r="395" s="72" customFormat="1"/>
    <row r="396" s="72" customFormat="1"/>
    <row r="397" s="72" customFormat="1"/>
    <row r="398" s="72" customFormat="1"/>
    <row r="399" s="72" customFormat="1"/>
    <row r="400" s="72" customFormat="1"/>
    <row r="401" s="72" customFormat="1"/>
    <row r="402" s="72" customFormat="1"/>
    <row r="403" s="72" customFormat="1"/>
    <row r="404" s="72" customFormat="1"/>
    <row r="405" s="72" customFormat="1"/>
    <row r="406" s="72" customFormat="1"/>
    <row r="407" s="72" customFormat="1"/>
    <row r="408" s="72" customFormat="1"/>
    <row r="409" s="72" customFormat="1"/>
    <row r="410" s="72" customFormat="1"/>
    <row r="411" s="72" customFormat="1"/>
    <row r="412" s="72" customFormat="1"/>
    <row r="413" s="72" customFormat="1"/>
    <row r="414" s="72" customFormat="1"/>
    <row r="415" s="72" customFormat="1"/>
    <row r="416" s="72" customFormat="1"/>
    <row r="417" s="72" customFormat="1"/>
    <row r="418" s="72" customFormat="1"/>
    <row r="419" s="72" customFormat="1"/>
    <row r="420" s="72" customFormat="1"/>
    <row r="421" s="72" customFormat="1"/>
    <row r="422" s="72" customFormat="1"/>
    <row r="423" s="72" customFormat="1"/>
    <row r="424" s="72" customFormat="1"/>
    <row r="425" s="72" customFormat="1"/>
    <row r="426" s="72" customFormat="1"/>
    <row r="427" s="72" customFormat="1"/>
    <row r="428" s="72" customFormat="1"/>
    <row r="429" s="72" customFormat="1"/>
    <row r="430" s="72" customFormat="1"/>
    <row r="431" s="72" customFormat="1"/>
    <row r="432" s="72" customFormat="1"/>
    <row r="433" s="72" customFormat="1"/>
    <row r="434" s="72" customFormat="1"/>
    <row r="435" s="72" customFormat="1"/>
    <row r="436" s="72" customFormat="1"/>
    <row r="437" s="72" customFormat="1"/>
    <row r="438" s="72" customFormat="1"/>
    <row r="439" s="72" customFormat="1"/>
    <row r="440" s="72" customFormat="1"/>
    <row r="441" s="72" customFormat="1"/>
    <row r="442" s="72" customFormat="1"/>
    <row r="443" s="72" customFormat="1"/>
    <row r="444" s="72" customFormat="1"/>
    <row r="445" s="72" customFormat="1"/>
    <row r="446" s="72" customFormat="1"/>
    <row r="447" s="72" customFormat="1"/>
    <row r="448" s="72" customFormat="1"/>
    <row r="449" s="72" customFormat="1"/>
    <row r="450" s="72" customFormat="1"/>
    <row r="451" s="72" customFormat="1"/>
    <row r="452" s="72" customFormat="1"/>
    <row r="453" s="72" customFormat="1"/>
    <row r="454" s="72" customFormat="1"/>
    <row r="455" s="72" customFormat="1"/>
    <row r="456" s="72" customFormat="1"/>
    <row r="457" s="72" customFormat="1"/>
    <row r="458" s="72" customFormat="1"/>
    <row r="459" s="72" customFormat="1"/>
    <row r="460" s="72" customFormat="1"/>
    <row r="461" s="72" customFormat="1"/>
    <row r="462" s="72" customFormat="1"/>
    <row r="463" s="72" customFormat="1"/>
    <row r="464" s="72" customFormat="1"/>
    <row r="465" s="72" customFormat="1"/>
    <row r="466" s="72" customFormat="1"/>
    <row r="467" s="72" customFormat="1"/>
    <row r="468" s="72" customFormat="1"/>
    <row r="469" s="72" customFormat="1"/>
    <row r="470" s="72" customFormat="1"/>
    <row r="471" s="72" customFormat="1"/>
    <row r="472" s="72" customFormat="1"/>
    <row r="473" s="72" customFormat="1"/>
    <row r="474" s="72" customFormat="1"/>
    <row r="475" s="72" customFormat="1"/>
    <row r="476" s="72" customFormat="1"/>
    <row r="477" s="72" customFormat="1"/>
    <row r="478" s="72" customFormat="1"/>
    <row r="479" s="72" customFormat="1"/>
    <row r="480" s="72" customFormat="1"/>
    <row r="481" s="72" customFormat="1"/>
    <row r="482" s="72" customFormat="1"/>
    <row r="483" s="72" customFormat="1"/>
    <row r="484" s="72" customFormat="1"/>
    <row r="485" s="72" customFormat="1"/>
    <row r="486" s="72" customFormat="1"/>
    <row r="487" s="72" customFormat="1"/>
    <row r="488" s="72" customFormat="1"/>
    <row r="489" s="72" customFormat="1"/>
    <row r="490" s="72" customFormat="1"/>
    <row r="491" s="72" customFormat="1"/>
    <row r="492" s="72" customFormat="1"/>
    <row r="493" s="72" customFormat="1"/>
    <row r="494" s="72" customFormat="1"/>
    <row r="495" s="72" customFormat="1"/>
    <row r="496" s="72" customFormat="1"/>
    <row r="497" s="72" customFormat="1"/>
    <row r="498" s="72" customFormat="1"/>
    <row r="499" s="72" customFormat="1"/>
    <row r="500" s="72" customFormat="1"/>
    <row r="501" s="72" customFormat="1"/>
    <row r="502" s="72" customFormat="1"/>
    <row r="503" s="72" customFormat="1"/>
    <row r="504" s="72" customFormat="1"/>
    <row r="505" s="72" customFormat="1"/>
    <row r="506" s="72" customFormat="1"/>
    <row r="507" s="72" customFormat="1"/>
    <row r="508" s="72" customFormat="1"/>
    <row r="509" s="72" customFormat="1"/>
    <row r="510" s="72" customFormat="1"/>
    <row r="511" s="72" customFormat="1"/>
    <row r="512" s="72" customFormat="1"/>
    <row r="513" s="72" customFormat="1"/>
    <row r="514" s="72" customFormat="1"/>
    <row r="515" s="72" customFormat="1"/>
    <row r="516" s="72" customFormat="1"/>
    <row r="517" s="72" customFormat="1"/>
    <row r="518" s="72" customFormat="1"/>
    <row r="519" s="72" customFormat="1"/>
    <row r="520" s="72" customFormat="1"/>
    <row r="521" s="72" customFormat="1"/>
    <row r="522" s="72" customFormat="1"/>
    <row r="523" s="72" customFormat="1"/>
    <row r="524" s="72" customFormat="1"/>
    <row r="525" s="72" customFormat="1"/>
    <row r="526" s="72" customFormat="1"/>
    <row r="527" s="72" customFormat="1"/>
    <row r="528" s="72" customFormat="1"/>
    <row r="529" s="72" customFormat="1"/>
    <row r="530" s="72" customFormat="1"/>
    <row r="531" s="72" customFormat="1"/>
    <row r="532" s="72" customFormat="1"/>
    <row r="533" s="72" customFormat="1"/>
    <row r="534" s="72" customFormat="1"/>
    <row r="535" s="72" customFormat="1"/>
    <row r="536" s="72" customFormat="1"/>
    <row r="537" s="72" customFormat="1"/>
    <row r="538" s="72" customFormat="1"/>
    <row r="539" s="72" customFormat="1"/>
    <row r="540" s="72" customFormat="1"/>
    <row r="541" s="72" customFormat="1"/>
    <row r="542" s="72" customFormat="1"/>
    <row r="543" s="72" customFormat="1"/>
    <row r="544" s="72" customFormat="1"/>
    <row r="545" s="72" customFormat="1"/>
    <row r="546" s="72" customFormat="1"/>
    <row r="547" s="72" customFormat="1"/>
    <row r="548" s="72" customFormat="1"/>
    <row r="549" s="72" customFormat="1"/>
    <row r="550" s="72" customFormat="1"/>
    <row r="551" s="72" customFormat="1"/>
    <row r="552" s="72" customFormat="1"/>
    <row r="553" s="72" customFormat="1"/>
    <row r="554" s="72" customFormat="1"/>
    <row r="555" s="72" customFormat="1"/>
    <row r="556" s="72" customFormat="1"/>
    <row r="557" s="72" customFormat="1"/>
    <row r="558" s="72" customFormat="1"/>
    <row r="559" s="72" customFormat="1"/>
    <row r="560" s="72" customFormat="1"/>
    <row r="561" s="72" customFormat="1"/>
    <row r="562" s="72" customFormat="1"/>
    <row r="563" s="72" customFormat="1"/>
    <row r="564" s="72" customFormat="1"/>
    <row r="565" s="72" customFormat="1"/>
    <row r="566" s="72" customFormat="1"/>
    <row r="567" s="72" customFormat="1"/>
    <row r="568" s="72" customFormat="1"/>
    <row r="569" s="72" customFormat="1"/>
    <row r="570" s="72" customFormat="1"/>
    <row r="571" s="72" customFormat="1"/>
    <row r="572" s="72" customFormat="1"/>
    <row r="573" s="72" customFormat="1"/>
    <row r="574" s="72" customFormat="1"/>
    <row r="575" s="72" customFormat="1"/>
    <row r="576" s="72" customFormat="1"/>
    <row r="577" s="72" customFormat="1"/>
    <row r="578" s="72" customFormat="1"/>
    <row r="579" s="72" customFormat="1"/>
    <row r="580" s="72" customFormat="1"/>
    <row r="581" s="72" customFormat="1"/>
    <row r="582" s="72" customFormat="1"/>
    <row r="583" s="72" customFormat="1"/>
    <row r="584" s="72" customFormat="1"/>
    <row r="585" s="72" customFormat="1"/>
    <row r="586" s="72" customFormat="1"/>
    <row r="587" s="72" customFormat="1"/>
    <row r="588" s="72" customFormat="1"/>
    <row r="589" s="72" customFormat="1"/>
    <row r="590" s="72" customFormat="1"/>
    <row r="591" s="72" customFormat="1"/>
    <row r="592" s="72" customFormat="1"/>
    <row r="593" s="72" customFormat="1"/>
    <row r="594" s="72" customFormat="1"/>
    <row r="595" s="72" customFormat="1"/>
    <row r="596" s="72" customFormat="1"/>
    <row r="597" s="72" customFormat="1"/>
    <row r="598" s="72" customFormat="1"/>
    <row r="599" s="72" customFormat="1"/>
    <row r="600" s="72" customFormat="1"/>
    <row r="601" s="72" customFormat="1"/>
    <row r="602" s="72" customFormat="1"/>
    <row r="603" s="72" customFormat="1"/>
    <row r="604" s="72" customFormat="1"/>
    <row r="605" s="72" customFormat="1"/>
    <row r="606" s="72" customFormat="1"/>
    <row r="607" s="72" customFormat="1"/>
    <row r="608" s="72" customFormat="1"/>
    <row r="609" s="72" customFormat="1"/>
    <row r="610" s="72" customFormat="1"/>
    <row r="611" s="72" customFormat="1"/>
    <row r="612" s="72" customFormat="1"/>
    <row r="613" s="72" customFormat="1"/>
    <row r="614" s="72" customFormat="1"/>
    <row r="615" s="72" customFormat="1"/>
    <row r="616" s="72" customFormat="1"/>
    <row r="617" s="72" customFormat="1"/>
    <row r="618" s="72" customFormat="1"/>
    <row r="619" s="72" customFormat="1"/>
    <row r="620" s="72" customFormat="1"/>
    <row r="621" s="72" customFormat="1"/>
    <row r="622" s="72" customFormat="1"/>
    <row r="623" s="72" customFormat="1"/>
    <row r="624" s="72" customFormat="1"/>
    <row r="625" s="72" customFormat="1"/>
    <row r="626" s="72" customFormat="1"/>
    <row r="627" s="72" customFormat="1"/>
    <row r="628" s="72" customFormat="1"/>
    <row r="629" s="72" customFormat="1"/>
    <row r="630" s="72" customFormat="1"/>
    <row r="631" s="72" customFormat="1"/>
    <row r="632" s="72" customFormat="1"/>
    <row r="633" s="72" customFormat="1"/>
    <row r="634" s="72" customFormat="1"/>
    <row r="635" s="72" customFormat="1"/>
    <row r="636" s="72" customFormat="1"/>
    <row r="637" s="72" customFormat="1"/>
    <row r="638" s="72" customFormat="1"/>
    <row r="639" s="72" customFormat="1"/>
    <row r="640" s="72" customFormat="1"/>
    <row r="641" s="72" customFormat="1"/>
    <row r="642" s="72" customFormat="1"/>
    <row r="643" s="72" customFormat="1"/>
    <row r="644" s="72" customFormat="1"/>
    <row r="645" s="72" customFormat="1"/>
    <row r="646" s="72" customFormat="1"/>
    <row r="647" s="72" customFormat="1"/>
    <row r="648" s="72" customFormat="1"/>
    <row r="649" s="72" customFormat="1"/>
    <row r="650" s="72" customFormat="1"/>
    <row r="651" s="72" customFormat="1"/>
    <row r="652" s="72" customFormat="1"/>
    <row r="653" s="72" customFormat="1"/>
    <row r="654" s="72" customFormat="1"/>
    <row r="655" s="72" customFormat="1"/>
    <row r="656" s="72" customFormat="1"/>
    <row r="657" s="72" customFormat="1"/>
    <row r="658" s="72" customFormat="1"/>
    <row r="659" s="72" customFormat="1"/>
    <row r="660" s="72" customFormat="1"/>
    <row r="661" s="72" customFormat="1"/>
    <row r="662" s="72" customFormat="1"/>
    <row r="663" s="72" customFormat="1"/>
    <row r="664" s="72" customFormat="1"/>
    <row r="665" s="72" customFormat="1"/>
    <row r="666" s="72" customFormat="1"/>
    <row r="667" s="72" customFormat="1"/>
    <row r="668" s="72" customFormat="1"/>
    <row r="669" s="72" customFormat="1"/>
    <row r="670" s="72" customFormat="1"/>
    <row r="671" s="72" customFormat="1"/>
    <row r="672" s="72" customFormat="1"/>
    <row r="673" spans="1:26" s="72" customFormat="1"/>
    <row r="674" spans="1:26" s="72" customFormat="1"/>
    <row r="675" spans="1:26" s="72" customFormat="1"/>
    <row r="676" spans="1:26" s="72" customFormat="1"/>
    <row r="677" spans="1:26" s="72" customFormat="1"/>
    <row r="678" spans="1:26">
      <c r="A678" s="72"/>
      <c r="O678" s="72"/>
      <c r="P678" s="72"/>
      <c r="Q678" s="72"/>
      <c r="R678" s="72"/>
      <c r="S678" s="72"/>
      <c r="T678" s="72"/>
      <c r="U678" s="72"/>
      <c r="V678" s="72"/>
      <c r="W678" s="72"/>
      <c r="X678" s="72"/>
      <c r="Y678" s="72"/>
      <c r="Z678" s="72"/>
    </row>
    <row r="679" spans="1:26">
      <c r="A679" s="72"/>
      <c r="O679" s="72"/>
      <c r="P679" s="72"/>
      <c r="Q679" s="72"/>
      <c r="R679" s="72"/>
      <c r="S679" s="72"/>
      <c r="T679" s="72"/>
      <c r="U679" s="72"/>
      <c r="V679" s="72"/>
      <c r="W679" s="72"/>
      <c r="X679" s="72"/>
      <c r="Y679" s="72"/>
    </row>
    <row r="680" spans="1:26">
      <c r="A680" s="72"/>
      <c r="O680" s="72"/>
      <c r="P680" s="72"/>
      <c r="Q680" s="72"/>
      <c r="R680" s="72"/>
      <c r="T680" s="72"/>
      <c r="U680" s="72"/>
      <c r="V680" s="72"/>
      <c r="W680" s="72"/>
      <c r="X680" s="72"/>
      <c r="Y680" s="72"/>
    </row>
    <row r="681" spans="1:26">
      <c r="A681" s="72"/>
      <c r="O681" s="72"/>
      <c r="P681" s="72"/>
      <c r="Q681" s="72"/>
      <c r="T681" s="72"/>
      <c r="U681" s="72"/>
      <c r="V681" s="72"/>
      <c r="W681" s="72"/>
      <c r="X681" s="72"/>
      <c r="Y681" s="72"/>
    </row>
    <row r="682" spans="1:26">
      <c r="A682" s="72"/>
      <c r="O682" s="72"/>
      <c r="P682" s="72"/>
      <c r="Q682" s="72"/>
    </row>
    <row r="683" spans="1:26">
      <c r="A683" s="72"/>
    </row>
    <row r="684" spans="1:26">
      <c r="A684" s="72"/>
    </row>
  </sheetData>
  <sheetProtection algorithmName="SHA-512" hashValue="fstj8nWRlUgaRwej+UaYQTd5jmDq0wSygKcA6f8AB0rC+ct972bxvEJmdSt/HistxQ49g6XXwA/j24pxFMDh+w==" saltValue="tjcXvY0xCAyoMjKqGyeOUA==" spinCount="100000" sheet="1" objects="1" scenarios="1"/>
  <protectedRanges>
    <protectedRange sqref="B34:G38" name="範囲3"/>
    <protectedRange sqref="B28:G32" name="範囲2"/>
    <protectedRange sqref="C12:G18 C5:G9" name="範囲1"/>
    <protectedRange sqref="C10:G11" name="範囲1_1"/>
  </protectedRanges>
  <mergeCells count="3">
    <mergeCell ref="K2:Q2"/>
    <mergeCell ref="K3:M3"/>
    <mergeCell ref="O3:Q3"/>
  </mergeCells>
  <phoneticPr fontId="9"/>
  <pageMargins left="0.7" right="0.7" top="0.78740157499999996" bottom="0.78740157499999996" header="0.3" footer="0.3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5E52E-0E04-40B2-917E-99DCF33FB3C9}">
  <dimension ref="A1:Y678"/>
  <sheetViews>
    <sheetView showGridLines="0" workbookViewId="0">
      <selection activeCell="B18" sqref="B18:G29"/>
    </sheetView>
  </sheetViews>
  <sheetFormatPr defaultColWidth="10.77734375" defaultRowHeight="15.75"/>
  <cols>
    <col min="1" max="1" width="1.5546875" style="713" customWidth="1"/>
    <col min="2" max="2" width="13.5546875" style="442" customWidth="1"/>
    <col min="3" max="3" width="24.21875" style="442" customWidth="1"/>
    <col min="4" max="4" width="9.33203125" style="442" customWidth="1"/>
    <col min="5" max="6" width="19" style="442" customWidth="1"/>
    <col min="7" max="7" width="23.6640625" style="442" customWidth="1"/>
    <col min="8" max="9" width="1.5546875" style="442" customWidth="1"/>
    <col min="10" max="10" width="19" style="442" customWidth="1"/>
    <col min="11" max="11" width="10.77734375" style="442" customWidth="1"/>
    <col min="12" max="14" width="10.77734375" style="442"/>
    <col min="15" max="17" width="10.77734375" style="713"/>
    <col min="18" max="19" width="1.5546875" style="713" customWidth="1"/>
    <col min="20" max="20" width="22.6640625" style="713" customWidth="1"/>
    <col min="21" max="21" width="12.77734375" style="713" customWidth="1"/>
    <col min="22" max="24" width="10.77734375" style="713"/>
    <col min="25" max="25" width="22.33203125" style="713" bestFit="1" customWidth="1"/>
    <col min="26" max="16384" width="10.77734375" style="713"/>
  </cols>
  <sheetData>
    <row r="1" spans="1:25" s="442" customFormat="1" ht="16.5" thickBot="1">
      <c r="A1" s="615" t="s">
        <v>147</v>
      </c>
      <c r="B1" s="616"/>
      <c r="D1" s="616"/>
      <c r="I1" s="617" t="s">
        <v>48</v>
      </c>
      <c r="O1" s="713"/>
      <c r="P1" s="713"/>
      <c r="Q1" s="713"/>
      <c r="R1" s="713"/>
      <c r="S1" s="969" t="s">
        <v>79</v>
      </c>
      <c r="T1" s="713"/>
      <c r="U1" s="713"/>
      <c r="V1" s="713"/>
      <c r="W1" s="713"/>
      <c r="X1" s="713"/>
    </row>
    <row r="2" spans="1:25" s="442" customFormat="1" ht="17.25">
      <c r="B2" s="620"/>
      <c r="C2" s="838"/>
      <c r="D2" s="621"/>
      <c r="E2" s="970" t="s">
        <v>150</v>
      </c>
      <c r="F2" s="971"/>
      <c r="G2" s="625" t="s">
        <v>222</v>
      </c>
      <c r="J2" s="626"/>
      <c r="K2" s="627" t="s">
        <v>324</v>
      </c>
      <c r="L2" s="627"/>
      <c r="M2" s="627"/>
      <c r="N2" s="627"/>
      <c r="O2" s="627"/>
      <c r="P2" s="627"/>
      <c r="Q2" s="629"/>
      <c r="T2" s="630"/>
      <c r="U2" s="631"/>
      <c r="V2" s="843" t="s">
        <v>313</v>
      </c>
      <c r="W2" s="843"/>
      <c r="X2" s="843"/>
      <c r="Y2" s="844" t="s">
        <v>235</v>
      </c>
    </row>
    <row r="3" spans="1:25" s="442" customFormat="1">
      <c r="B3" s="633" t="s">
        <v>76</v>
      </c>
      <c r="C3" s="846" t="s">
        <v>181</v>
      </c>
      <c r="D3" s="634" t="s">
        <v>81</v>
      </c>
      <c r="E3" s="972" t="s">
        <v>551</v>
      </c>
      <c r="F3" s="636" t="s">
        <v>46</v>
      </c>
      <c r="G3" s="638" t="s">
        <v>83</v>
      </c>
      <c r="J3" s="639" t="s">
        <v>181</v>
      </c>
      <c r="K3" s="640" t="s">
        <v>553</v>
      </c>
      <c r="L3" s="640"/>
      <c r="M3" s="641"/>
      <c r="N3" s="642" t="s">
        <v>522</v>
      </c>
      <c r="O3" s="973" t="str">
        <f>F3</f>
        <v>化学量論</v>
      </c>
      <c r="P3" s="640"/>
      <c r="Q3" s="644"/>
      <c r="T3" s="645" t="s">
        <v>181</v>
      </c>
      <c r="U3" s="646" t="s">
        <v>81</v>
      </c>
      <c r="V3" s="648" t="s">
        <v>50</v>
      </c>
      <c r="W3" s="648" t="s">
        <v>51</v>
      </c>
      <c r="X3" s="648" t="s">
        <v>139</v>
      </c>
      <c r="Y3" s="850"/>
    </row>
    <row r="4" spans="1:25" s="442" customFormat="1" ht="16.5" thickBot="1">
      <c r="B4" s="651"/>
      <c r="C4" s="852"/>
      <c r="D4" s="652"/>
      <c r="E4" s="974"/>
      <c r="F4" s="654"/>
      <c r="G4" s="656"/>
      <c r="H4" s="657"/>
      <c r="J4" s="658"/>
      <c r="K4" s="659" t="s">
        <v>50</v>
      </c>
      <c r="L4" s="660" t="s">
        <v>51</v>
      </c>
      <c r="M4" s="660" t="s">
        <v>139</v>
      </c>
      <c r="N4" s="853"/>
      <c r="O4" s="660" t="s">
        <v>50</v>
      </c>
      <c r="P4" s="660" t="s">
        <v>51</v>
      </c>
      <c r="Q4" s="662" t="s">
        <v>139</v>
      </c>
      <c r="T4" s="663"/>
      <c r="U4" s="664"/>
      <c r="V4" s="666"/>
      <c r="W4" s="666"/>
      <c r="X4" s="666"/>
      <c r="Y4" s="854"/>
    </row>
    <row r="5" spans="1:25" s="442" customFormat="1" ht="18.75" customHeight="1">
      <c r="B5" s="735"/>
      <c r="C5" s="976" t="s">
        <v>39</v>
      </c>
      <c r="D5" s="977" t="s">
        <v>0</v>
      </c>
      <c r="E5" s="978"/>
      <c r="F5" s="807"/>
      <c r="G5" s="764" t="s">
        <v>84</v>
      </c>
      <c r="J5" s="855" t="s">
        <v>146</v>
      </c>
      <c r="K5" s="856">
        <f>$G$9*V5</f>
        <v>-0.95652173913043481</v>
      </c>
      <c r="L5" s="857">
        <f>$G$9*W5</f>
        <v>-0.95652173913043481</v>
      </c>
      <c r="M5" s="857">
        <f>$G$9*X5</f>
        <v>-0.95652173913043481</v>
      </c>
      <c r="N5" s="857" t="s">
        <v>52</v>
      </c>
      <c r="O5" s="857">
        <f>$G$9*V5</f>
        <v>-0.95652173913043481</v>
      </c>
      <c r="P5" s="857">
        <f>$G$9*W5</f>
        <v>-0.95652173913043481</v>
      </c>
      <c r="Q5" s="858">
        <f>$G$9*X5</f>
        <v>-0.95652173913043481</v>
      </c>
      <c r="T5" s="859" t="s">
        <v>146</v>
      </c>
      <c r="U5" s="860" t="s">
        <v>0</v>
      </c>
      <c r="V5" s="862">
        <f>バックグラウンドデータ!E6</f>
        <v>-1</v>
      </c>
      <c r="W5" s="862">
        <f>バックグラウンドデータ!F6</f>
        <v>-1</v>
      </c>
      <c r="X5" s="862">
        <f>バックグラウンドデータ!G6</f>
        <v>-1</v>
      </c>
      <c r="Y5" s="863" t="str">
        <f>バックグラウンドデータ!H6</f>
        <v>ガイドライン既定値</v>
      </c>
    </row>
    <row r="6" spans="1:25" s="442" customFormat="1">
      <c r="B6" s="729" t="s">
        <v>93</v>
      </c>
      <c r="C6" s="979" t="s">
        <v>32</v>
      </c>
      <c r="D6" s="980" t="s">
        <v>0</v>
      </c>
      <c r="E6" s="767"/>
      <c r="F6" s="810"/>
      <c r="G6" s="734" t="s">
        <v>84</v>
      </c>
      <c r="J6" s="864" t="s">
        <v>82</v>
      </c>
      <c r="K6" s="676">
        <f t="shared" ref="K6:M9" si="0">$E5*V6</f>
        <v>0</v>
      </c>
      <c r="L6" s="677">
        <f t="shared" si="0"/>
        <v>0</v>
      </c>
      <c r="M6" s="677">
        <f t="shared" si="0"/>
        <v>0</v>
      </c>
      <c r="N6" s="677" t="s">
        <v>52</v>
      </c>
      <c r="O6" s="677">
        <f t="shared" ref="O6:Q9" si="1">$F5*V6</f>
        <v>0</v>
      </c>
      <c r="P6" s="677">
        <f t="shared" si="1"/>
        <v>0</v>
      </c>
      <c r="Q6" s="678">
        <f t="shared" si="1"/>
        <v>0</v>
      </c>
      <c r="T6" s="865" t="s">
        <v>82</v>
      </c>
      <c r="U6" s="866" t="s">
        <v>0</v>
      </c>
      <c r="V6" s="868">
        <f>バックグラウンドデータ!E10</f>
        <v>0.14799999999999999</v>
      </c>
      <c r="W6" s="868">
        <f>バックグラウンドデータ!F10</f>
        <v>8.0100000000000005E-2</v>
      </c>
      <c r="X6" s="868">
        <f>バックグラウンドデータ!G10</f>
        <v>7.0400000000000003E-3</v>
      </c>
      <c r="Y6" s="869" t="str">
        <f>バックグラウンドデータ!H10</f>
        <v>ガイドライン既定値</v>
      </c>
    </row>
    <row r="7" spans="1:25" s="442" customFormat="1">
      <c r="B7" s="735"/>
      <c r="C7" s="979" t="s">
        <v>40</v>
      </c>
      <c r="D7" s="980" t="s">
        <v>1</v>
      </c>
      <c r="E7" s="767"/>
      <c r="F7" s="768"/>
      <c r="G7" s="734" t="s">
        <v>84</v>
      </c>
      <c r="J7" s="675" t="s">
        <v>21</v>
      </c>
      <c r="K7" s="676">
        <f t="shared" si="0"/>
        <v>0</v>
      </c>
      <c r="L7" s="677">
        <f t="shared" si="0"/>
        <v>0</v>
      </c>
      <c r="M7" s="677">
        <f t="shared" si="0"/>
        <v>0</v>
      </c>
      <c r="N7" s="677" t="s">
        <v>52</v>
      </c>
      <c r="O7" s="677">
        <f t="shared" si="1"/>
        <v>0</v>
      </c>
      <c r="P7" s="677">
        <f t="shared" si="1"/>
        <v>0</v>
      </c>
      <c r="Q7" s="678">
        <f t="shared" si="1"/>
        <v>0</v>
      </c>
      <c r="T7" s="870" t="s">
        <v>32</v>
      </c>
      <c r="U7" s="871" t="s">
        <v>0</v>
      </c>
      <c r="V7" s="873">
        <f>バックグラウンドデータ!E18</f>
        <v>9.82</v>
      </c>
      <c r="W7" s="873">
        <f>バックグラウンドデータ!F18</f>
        <v>7.56</v>
      </c>
      <c r="X7" s="873">
        <f>バックグラウンドデータ!G18</f>
        <v>0.318</v>
      </c>
      <c r="Y7" s="869" t="str">
        <f>バックグラウンドデータ!H18</f>
        <v>ガイドライン既定値</v>
      </c>
    </row>
    <row r="8" spans="1:25" s="442" customFormat="1" ht="16.5" thickBot="1">
      <c r="B8" s="735"/>
      <c r="C8" s="981" t="s">
        <v>41</v>
      </c>
      <c r="D8" s="926" t="s">
        <v>2</v>
      </c>
      <c r="E8" s="813"/>
      <c r="F8" s="982"/>
      <c r="G8" s="774" t="s">
        <v>84</v>
      </c>
      <c r="J8" s="675" t="s">
        <v>22</v>
      </c>
      <c r="K8" s="676">
        <f t="shared" si="0"/>
        <v>0</v>
      </c>
      <c r="L8" s="677">
        <f t="shared" si="0"/>
        <v>0</v>
      </c>
      <c r="M8" s="677">
        <f t="shared" si="0"/>
        <v>0</v>
      </c>
      <c r="N8" s="677" t="s">
        <v>52</v>
      </c>
      <c r="O8" s="677">
        <f t="shared" si="1"/>
        <v>0</v>
      </c>
      <c r="P8" s="677">
        <f t="shared" si="1"/>
        <v>0</v>
      </c>
      <c r="Q8" s="678">
        <f t="shared" si="1"/>
        <v>0</v>
      </c>
      <c r="T8" s="870" t="s">
        <v>40</v>
      </c>
      <c r="U8" s="871" t="s">
        <v>1</v>
      </c>
      <c r="V8" s="873">
        <f>バックグラウンドデータ!E22</f>
        <v>0.50600000000000001</v>
      </c>
      <c r="W8" s="873">
        <f>バックグラウンドデータ!F22</f>
        <v>0.158</v>
      </c>
      <c r="X8" s="873">
        <f>バックグラウンドデータ!G22</f>
        <v>6.6499999999999997E-3</v>
      </c>
      <c r="Y8" s="869" t="str">
        <f>バックグラウンドデータ!H22</f>
        <v>ガイドライン既定値</v>
      </c>
    </row>
    <row r="9" spans="1:25" s="442" customFormat="1" ht="16.5" thickBot="1">
      <c r="B9" s="983" t="s">
        <v>216</v>
      </c>
      <c r="C9" s="984" t="s">
        <v>229</v>
      </c>
      <c r="D9" s="985" t="s">
        <v>78</v>
      </c>
      <c r="E9" s="986">
        <v>1</v>
      </c>
      <c r="F9" s="967">
        <v>1</v>
      </c>
      <c r="G9" s="741">
        <f>F9/46*44</f>
        <v>0.95652173913043481</v>
      </c>
      <c r="H9" s="704"/>
      <c r="J9" s="686" t="s">
        <v>112</v>
      </c>
      <c r="K9" s="687">
        <f t="shared" si="0"/>
        <v>0</v>
      </c>
      <c r="L9" s="688">
        <f t="shared" si="0"/>
        <v>0</v>
      </c>
      <c r="M9" s="688">
        <f t="shared" si="0"/>
        <v>0</v>
      </c>
      <c r="N9" s="688" t="s">
        <v>52</v>
      </c>
      <c r="O9" s="688">
        <f t="shared" si="1"/>
        <v>0</v>
      </c>
      <c r="P9" s="688">
        <f t="shared" si="1"/>
        <v>0</v>
      </c>
      <c r="Q9" s="689">
        <f t="shared" si="1"/>
        <v>0</v>
      </c>
      <c r="T9" s="870" t="s">
        <v>112</v>
      </c>
      <c r="U9" s="871" t="s">
        <v>2</v>
      </c>
      <c r="V9" s="873">
        <f>バックグラウンドデータ!E26</f>
        <v>5.0999999999999997E-2</v>
      </c>
      <c r="W9" s="873">
        <f>バックグラウンドデータ!F26</f>
        <v>5.0999999999999997E-2</v>
      </c>
      <c r="X9" s="873">
        <f>バックグラウンドデータ!G26</f>
        <v>2.2399999999999998E-3</v>
      </c>
      <c r="Y9" s="869" t="str">
        <f>バックグラウンドデータ!H26</f>
        <v>ガイドライン既定値</v>
      </c>
    </row>
    <row r="10" spans="1:25" s="442" customFormat="1" ht="16.5" thickBot="1">
      <c r="B10" s="832"/>
      <c r="C10" s="828" t="s">
        <v>123</v>
      </c>
      <c r="D10" s="829" t="s">
        <v>78</v>
      </c>
      <c r="E10" s="987"/>
      <c r="F10" s="988"/>
      <c r="G10" s="784"/>
      <c r="H10" s="704"/>
      <c r="J10" s="694" t="s">
        <v>522</v>
      </c>
      <c r="K10" s="695" t="s">
        <v>52</v>
      </c>
      <c r="L10" s="696" t="s">
        <v>52</v>
      </c>
      <c r="M10" s="696" t="s">
        <v>52</v>
      </c>
      <c r="N10" s="696">
        <f>E9*V10</f>
        <v>10.97976317159981</v>
      </c>
      <c r="O10" s="696" t="s">
        <v>52</v>
      </c>
      <c r="P10" s="696" t="s">
        <v>52</v>
      </c>
      <c r="Q10" s="697" t="s">
        <v>52</v>
      </c>
      <c r="T10" s="876" t="s">
        <v>537</v>
      </c>
      <c r="U10" s="877" t="s">
        <v>0</v>
      </c>
      <c r="V10" s="879">
        <f>バックグラウンドデータ!E48</f>
        <v>10.97976317159981</v>
      </c>
      <c r="W10" s="879" t="s">
        <v>233</v>
      </c>
      <c r="X10" s="879" t="s">
        <v>233</v>
      </c>
      <c r="Y10" s="975" t="str">
        <f>バックグラウンドデータ!F48</f>
        <v>3EID</v>
      </c>
    </row>
    <row r="11" spans="1:25" s="442" customFormat="1" ht="16.5" thickBot="1">
      <c r="B11" s="832"/>
      <c r="C11" s="787" t="s">
        <v>94</v>
      </c>
      <c r="D11" s="831" t="s">
        <v>78</v>
      </c>
      <c r="E11" s="946"/>
      <c r="F11" s="787"/>
      <c r="G11" s="785"/>
      <c r="H11" s="704"/>
      <c r="J11" s="705" t="s">
        <v>259</v>
      </c>
      <c r="K11" s="706">
        <f t="shared" ref="K11:Q11" si="2">SUM(K5:K10)</f>
        <v>-0.95652173913043481</v>
      </c>
      <c r="L11" s="707">
        <f t="shared" si="2"/>
        <v>-0.95652173913043481</v>
      </c>
      <c r="M11" s="707">
        <f t="shared" si="2"/>
        <v>-0.95652173913043481</v>
      </c>
      <c r="N11" s="707">
        <f t="shared" si="2"/>
        <v>10.97976317159981</v>
      </c>
      <c r="O11" s="707">
        <f t="shared" si="2"/>
        <v>-0.95652173913043481</v>
      </c>
      <c r="P11" s="707">
        <f t="shared" si="2"/>
        <v>-0.95652173913043481</v>
      </c>
      <c r="Q11" s="708">
        <f t="shared" si="2"/>
        <v>-0.95652173913043481</v>
      </c>
    </row>
    <row r="12" spans="1:25" s="442" customFormat="1" ht="16.5" thickBot="1">
      <c r="B12" s="780" t="s">
        <v>182</v>
      </c>
      <c r="C12" s="787" t="s">
        <v>39</v>
      </c>
      <c r="D12" s="831" t="s">
        <v>78</v>
      </c>
      <c r="E12" s="787"/>
      <c r="F12" s="787"/>
      <c r="G12" s="785"/>
      <c r="H12" s="704"/>
      <c r="J12" s="705" t="s">
        <v>218</v>
      </c>
      <c r="K12" s="709">
        <f>-(K11-$N$11)</f>
        <v>11.936284910730246</v>
      </c>
      <c r="L12" s="884">
        <f>-(L11-$N$11)</f>
        <v>11.936284910730246</v>
      </c>
      <c r="M12" s="884">
        <f>-(M11-$N$11)</f>
        <v>11.936284910730246</v>
      </c>
      <c r="N12" s="710" t="s">
        <v>52</v>
      </c>
      <c r="O12" s="884">
        <f>-(O11-$N$11)</f>
        <v>11.936284910730246</v>
      </c>
      <c r="P12" s="884">
        <f>-(P11-$N$11)</f>
        <v>11.936284910730246</v>
      </c>
      <c r="Q12" s="884">
        <f>-(Q11-$N$11)</f>
        <v>11.936284910730246</v>
      </c>
    </row>
    <row r="13" spans="1:25" s="442" customFormat="1">
      <c r="B13" s="832"/>
      <c r="C13" s="787" t="s">
        <v>30</v>
      </c>
      <c r="D13" s="831" t="s">
        <v>78</v>
      </c>
      <c r="E13" s="787"/>
      <c r="F13" s="787"/>
      <c r="G13" s="785"/>
      <c r="H13" s="704"/>
    </row>
    <row r="14" spans="1:25" s="442" customFormat="1">
      <c r="B14" s="832"/>
      <c r="C14" s="787" t="s">
        <v>95</v>
      </c>
      <c r="D14" s="831" t="s">
        <v>78</v>
      </c>
      <c r="E14" s="787"/>
      <c r="F14" s="787"/>
      <c r="G14" s="785"/>
      <c r="H14" s="704"/>
      <c r="I14" s="617" t="s">
        <v>151</v>
      </c>
    </row>
    <row r="15" spans="1:25" s="442" customFormat="1">
      <c r="B15" s="833"/>
      <c r="C15" s="791" t="s">
        <v>96</v>
      </c>
      <c r="D15" s="834" t="s">
        <v>73</v>
      </c>
      <c r="E15" s="791"/>
      <c r="F15" s="791"/>
      <c r="G15" s="789"/>
      <c r="H15" s="704"/>
    </row>
    <row r="16" spans="1:25" s="442" customFormat="1">
      <c r="B16" s="712"/>
      <c r="C16" s="704"/>
      <c r="D16" s="704"/>
      <c r="E16" s="704"/>
      <c r="F16" s="704"/>
      <c r="G16" s="704"/>
    </row>
    <row r="17" spans="1:7" s="442" customFormat="1" ht="16.5" thickBot="1">
      <c r="A17" s="615" t="s">
        <v>153</v>
      </c>
    </row>
    <row r="18" spans="1:7" s="442" customFormat="1">
      <c r="B18" s="742" t="s">
        <v>553</v>
      </c>
      <c r="C18" s="743"/>
      <c r="D18" s="743"/>
      <c r="E18" s="743"/>
      <c r="F18" s="743"/>
      <c r="G18" s="744"/>
    </row>
    <row r="19" spans="1:7" s="442" customFormat="1">
      <c r="B19" s="792"/>
      <c r="C19" s="793"/>
      <c r="D19" s="793"/>
      <c r="E19" s="793"/>
      <c r="F19" s="793"/>
      <c r="G19" s="794"/>
    </row>
    <row r="20" spans="1:7" s="442" customFormat="1">
      <c r="B20" s="795"/>
      <c r="C20" s="796"/>
      <c r="D20" s="796"/>
      <c r="E20" s="796"/>
      <c r="F20" s="796"/>
      <c r="G20" s="797"/>
    </row>
    <row r="21" spans="1:7" s="442" customFormat="1">
      <c r="B21" s="795"/>
      <c r="C21" s="796"/>
      <c r="D21" s="796"/>
      <c r="E21" s="796"/>
      <c r="F21" s="796"/>
      <c r="G21" s="797"/>
    </row>
    <row r="22" spans="1:7" s="442" customFormat="1">
      <c r="B22" s="795"/>
      <c r="C22" s="796"/>
      <c r="D22" s="796"/>
      <c r="E22" s="796"/>
      <c r="F22" s="796"/>
      <c r="G22" s="797"/>
    </row>
    <row r="23" spans="1:7" s="442" customFormat="1" ht="16.5" thickBot="1">
      <c r="B23" s="798"/>
      <c r="C23" s="799"/>
      <c r="D23" s="799"/>
      <c r="E23" s="799"/>
      <c r="F23" s="799"/>
      <c r="G23" s="800"/>
    </row>
    <row r="24" spans="1:7" s="442" customFormat="1">
      <c r="B24" s="801" t="s">
        <v>66</v>
      </c>
      <c r="C24" s="802"/>
      <c r="D24" s="802"/>
      <c r="E24" s="802"/>
      <c r="F24" s="802"/>
      <c r="G24" s="835"/>
    </row>
    <row r="25" spans="1:7" s="442" customFormat="1">
      <c r="B25" s="803"/>
      <c r="C25" s="793"/>
      <c r="D25" s="793"/>
      <c r="E25" s="793"/>
      <c r="F25" s="793"/>
      <c r="G25" s="794"/>
    </row>
    <row r="26" spans="1:7" s="442" customFormat="1">
      <c r="B26" s="795"/>
      <c r="C26" s="796"/>
      <c r="D26" s="796"/>
      <c r="E26" s="796"/>
      <c r="F26" s="796"/>
      <c r="G26" s="797"/>
    </row>
    <row r="27" spans="1:7" s="442" customFormat="1">
      <c r="B27" s="795"/>
      <c r="C27" s="796"/>
      <c r="D27" s="796"/>
      <c r="E27" s="796"/>
      <c r="F27" s="796"/>
      <c r="G27" s="797"/>
    </row>
    <row r="28" spans="1:7" s="442" customFormat="1">
      <c r="B28" s="795"/>
      <c r="C28" s="796"/>
      <c r="D28" s="796"/>
      <c r="E28" s="796"/>
      <c r="F28" s="796"/>
      <c r="G28" s="797"/>
    </row>
    <row r="29" spans="1:7" s="442" customFormat="1" ht="16.5" thickBot="1">
      <c r="B29" s="798"/>
      <c r="C29" s="799"/>
      <c r="D29" s="799"/>
      <c r="E29" s="799"/>
      <c r="F29" s="799"/>
      <c r="G29" s="800"/>
    </row>
    <row r="30" spans="1:7" s="442" customFormat="1"/>
    <row r="31" spans="1:7" s="442" customFormat="1">
      <c r="A31" s="615" t="s">
        <v>327</v>
      </c>
    </row>
    <row r="32" spans="1:7" s="442" customFormat="1"/>
    <row r="33" s="442" customFormat="1"/>
    <row r="34" s="442" customFormat="1"/>
    <row r="35" s="442" customFormat="1"/>
    <row r="36" s="442" customFormat="1"/>
    <row r="37" s="442" customFormat="1"/>
    <row r="38" s="442" customFormat="1"/>
    <row r="39" s="442" customFormat="1"/>
    <row r="40" s="442" customFormat="1"/>
    <row r="41" s="442" customFormat="1"/>
    <row r="42" s="442" customFormat="1"/>
    <row r="43" s="442" customFormat="1"/>
    <row r="44" s="442" customFormat="1"/>
    <row r="45" s="442" customFormat="1"/>
    <row r="46" s="442" customFormat="1"/>
    <row r="47" s="442" customFormat="1" ht="18.75" customHeight="1"/>
    <row r="48" s="442" customFormat="1"/>
    <row r="49" spans="2:2" s="442" customFormat="1"/>
    <row r="50" spans="2:2" s="442" customFormat="1"/>
    <row r="51" spans="2:2" s="442" customFormat="1"/>
    <row r="52" spans="2:2" s="442" customFormat="1"/>
    <row r="53" spans="2:2" s="442" customFormat="1" ht="18.75" customHeight="1"/>
    <row r="54" spans="2:2" s="442" customFormat="1"/>
    <row r="55" spans="2:2" s="442" customFormat="1"/>
    <row r="56" spans="2:2" s="442" customFormat="1"/>
    <row r="57" spans="2:2" s="442" customFormat="1"/>
    <row r="58" spans="2:2" s="442" customFormat="1">
      <c r="B58" s="442" t="s">
        <v>393</v>
      </c>
    </row>
    <row r="59" spans="2:2" s="442" customFormat="1" ht="18.75" customHeight="1">
      <c r="B59" s="442" t="s">
        <v>412</v>
      </c>
    </row>
    <row r="60" spans="2:2" s="442" customFormat="1">
      <c r="B60" s="442" t="s">
        <v>482</v>
      </c>
    </row>
    <row r="61" spans="2:2" s="442" customFormat="1"/>
    <row r="62" spans="2:2" s="442" customFormat="1"/>
    <row r="63" spans="2:2" s="442" customFormat="1"/>
    <row r="64" spans="2:2" s="442" customFormat="1"/>
    <row r="65" s="442" customFormat="1"/>
    <row r="66" s="442" customFormat="1"/>
    <row r="67" s="442" customFormat="1"/>
    <row r="68" s="442" customFormat="1"/>
    <row r="69" s="442" customFormat="1"/>
    <row r="70" s="442" customFormat="1" ht="18.75" customHeight="1"/>
    <row r="71" s="442" customFormat="1"/>
    <row r="72" s="442" customFormat="1"/>
    <row r="73" s="442" customFormat="1"/>
    <row r="74" s="442" customFormat="1"/>
    <row r="75" s="442" customFormat="1"/>
    <row r="76" s="442" customFormat="1"/>
    <row r="77" s="442" customFormat="1"/>
    <row r="78" s="442" customFormat="1"/>
    <row r="79" s="442" customFormat="1"/>
    <row r="80" s="442" customFormat="1"/>
    <row r="81" spans="2:4" s="442" customFormat="1"/>
    <row r="82" spans="2:4" s="442" customFormat="1"/>
    <row r="83" spans="2:4" s="442" customFormat="1">
      <c r="B83" s="712"/>
      <c r="D83" s="704"/>
    </row>
    <row r="84" spans="2:4" s="442" customFormat="1">
      <c r="B84" s="712"/>
      <c r="D84" s="704"/>
    </row>
    <row r="85" spans="2:4" s="442" customFormat="1">
      <c r="B85" s="712"/>
      <c r="D85" s="704"/>
    </row>
    <row r="86" spans="2:4" s="442" customFormat="1">
      <c r="B86" s="712"/>
      <c r="D86" s="704"/>
    </row>
    <row r="87" spans="2:4" s="442" customFormat="1">
      <c r="B87" s="712"/>
      <c r="D87" s="704"/>
    </row>
    <row r="88" spans="2:4" s="442" customFormat="1">
      <c r="B88" s="712"/>
      <c r="D88" s="704"/>
    </row>
    <row r="89" spans="2:4" s="442" customFormat="1">
      <c r="B89" s="712"/>
      <c r="D89" s="704"/>
    </row>
    <row r="90" spans="2:4" s="442" customFormat="1">
      <c r="B90" s="712"/>
      <c r="D90" s="704"/>
    </row>
    <row r="91" spans="2:4" s="442" customFormat="1">
      <c r="B91" s="712"/>
      <c r="D91" s="704"/>
    </row>
    <row r="92" spans="2:4" s="442" customFormat="1">
      <c r="B92" s="712"/>
      <c r="D92" s="704"/>
    </row>
    <row r="93" spans="2:4" s="442" customFormat="1">
      <c r="B93" s="712"/>
      <c r="D93" s="704"/>
    </row>
    <row r="94" spans="2:4" s="442" customFormat="1">
      <c r="B94" s="712"/>
      <c r="D94" s="704"/>
    </row>
    <row r="95" spans="2:4" s="442" customFormat="1">
      <c r="B95" s="712"/>
      <c r="D95" s="704"/>
    </row>
    <row r="96" spans="2:4" s="442" customFormat="1">
      <c r="B96" s="712"/>
      <c r="D96" s="704"/>
    </row>
    <row r="97" spans="2:4" s="442" customFormat="1">
      <c r="B97" s="712"/>
      <c r="D97" s="704"/>
    </row>
    <row r="98" spans="2:4" s="442" customFormat="1">
      <c r="B98" s="712"/>
      <c r="D98" s="704"/>
    </row>
    <row r="99" spans="2:4" s="442" customFormat="1">
      <c r="B99" s="712"/>
      <c r="D99" s="704"/>
    </row>
    <row r="100" spans="2:4" s="442" customFormat="1"/>
    <row r="101" spans="2:4" s="442" customFormat="1"/>
    <row r="102" spans="2:4" s="442" customFormat="1"/>
    <row r="103" spans="2:4" s="442" customFormat="1"/>
    <row r="104" spans="2:4" s="442" customFormat="1"/>
    <row r="105" spans="2:4" s="442" customFormat="1"/>
    <row r="106" spans="2:4" s="442" customFormat="1"/>
    <row r="107" spans="2:4" s="442" customFormat="1"/>
    <row r="108" spans="2:4" s="442" customFormat="1"/>
    <row r="109" spans="2:4" s="442" customFormat="1"/>
    <row r="110" spans="2:4" s="442" customFormat="1"/>
    <row r="111" spans="2:4" s="442" customFormat="1"/>
    <row r="112" spans="2:4" s="442" customFormat="1"/>
    <row r="113" s="442" customFormat="1"/>
    <row r="114" s="442" customFormat="1"/>
    <row r="115" s="442" customFormat="1"/>
    <row r="116" s="442" customFormat="1"/>
    <row r="117" s="442" customFormat="1"/>
    <row r="118" s="442" customFormat="1"/>
    <row r="119" s="442" customFormat="1"/>
    <row r="120" s="442" customFormat="1"/>
    <row r="121" s="442" customFormat="1"/>
    <row r="122" s="442" customFormat="1"/>
    <row r="123" s="442" customFormat="1"/>
    <row r="124" s="442" customFormat="1"/>
    <row r="125" s="442" customFormat="1"/>
    <row r="126" s="442" customFormat="1"/>
    <row r="127" s="442" customFormat="1"/>
    <row r="128" s="442" customFormat="1"/>
    <row r="129" s="442" customFormat="1"/>
    <row r="130" s="442" customFormat="1"/>
    <row r="131" s="442" customFormat="1"/>
    <row r="132" s="442" customFormat="1"/>
    <row r="133" s="442" customFormat="1"/>
    <row r="134" s="442" customFormat="1"/>
    <row r="135" s="442" customFormat="1"/>
    <row r="136" s="442" customFormat="1"/>
    <row r="137" s="442" customFormat="1"/>
    <row r="138" s="442" customFormat="1"/>
    <row r="139" s="442" customFormat="1"/>
    <row r="140" s="442" customFormat="1"/>
    <row r="141" s="442" customFormat="1"/>
    <row r="142" s="442" customFormat="1"/>
    <row r="143" s="442" customFormat="1"/>
    <row r="144" s="442" customFormat="1"/>
    <row r="145" s="442" customFormat="1"/>
    <row r="146" s="442" customFormat="1"/>
    <row r="147" s="442" customFormat="1"/>
    <row r="148" s="442" customFormat="1"/>
    <row r="149" s="442" customFormat="1"/>
    <row r="150" s="442" customFormat="1"/>
    <row r="151" s="442" customFormat="1"/>
    <row r="152" s="442" customFormat="1"/>
    <row r="153" s="442" customFormat="1"/>
    <row r="154" s="442" customFormat="1"/>
    <row r="155" s="442" customFormat="1"/>
    <row r="156" s="442" customFormat="1"/>
    <row r="157" s="442" customFormat="1"/>
    <row r="158" s="442" customFormat="1"/>
    <row r="159" s="442" customFormat="1"/>
    <row r="160" s="442" customFormat="1"/>
    <row r="161" s="442" customFormat="1"/>
    <row r="162" s="442" customFormat="1"/>
    <row r="163" s="442" customFormat="1"/>
    <row r="164" s="442" customFormat="1"/>
    <row r="165" s="442" customFormat="1"/>
    <row r="166" s="442" customFormat="1"/>
    <row r="167" s="442" customFormat="1"/>
    <row r="168" s="442" customFormat="1"/>
    <row r="169" s="442" customFormat="1"/>
    <row r="170" s="442" customFormat="1"/>
    <row r="171" s="442" customFormat="1"/>
    <row r="172" s="442" customFormat="1"/>
    <row r="173" s="442" customFormat="1"/>
    <row r="174" s="442" customFormat="1"/>
    <row r="175" s="442" customFormat="1"/>
    <row r="176" s="442" customFormat="1"/>
    <row r="177" s="442" customFormat="1"/>
    <row r="178" s="442" customFormat="1"/>
    <row r="179" s="442" customFormat="1"/>
    <row r="180" s="442" customFormat="1"/>
    <row r="181" s="442" customFormat="1"/>
    <row r="182" s="442" customFormat="1"/>
    <row r="183" s="442" customFormat="1"/>
    <row r="184" s="442" customFormat="1"/>
    <row r="185" s="442" customFormat="1"/>
    <row r="186" s="442" customFormat="1"/>
    <row r="187" s="442" customFormat="1"/>
    <row r="188" s="442" customFormat="1"/>
    <row r="189" s="442" customFormat="1"/>
    <row r="190" s="442" customFormat="1"/>
    <row r="191" s="442" customFormat="1"/>
    <row r="192" s="442" customFormat="1"/>
    <row r="193" s="442" customFormat="1"/>
    <row r="194" s="442" customFormat="1"/>
    <row r="195" s="442" customFormat="1"/>
    <row r="196" s="442" customFormat="1"/>
    <row r="197" s="442" customFormat="1"/>
    <row r="198" s="442" customFormat="1"/>
    <row r="199" s="442" customFormat="1"/>
    <row r="200" s="442" customFormat="1"/>
    <row r="201" s="442" customFormat="1"/>
    <row r="202" s="442" customFormat="1"/>
    <row r="203" s="442" customFormat="1"/>
    <row r="204" s="442" customFormat="1"/>
    <row r="205" s="442" customFormat="1"/>
    <row r="206" s="442" customFormat="1"/>
    <row r="207" s="442" customFormat="1"/>
    <row r="208" s="442" customFormat="1"/>
    <row r="209" s="442" customFormat="1"/>
    <row r="210" s="442" customFormat="1"/>
    <row r="211" s="442" customFormat="1"/>
    <row r="212" s="442" customFormat="1"/>
    <row r="213" s="442" customFormat="1"/>
    <row r="214" s="442" customFormat="1"/>
    <row r="215" s="442" customFormat="1"/>
    <row r="216" s="442" customFormat="1"/>
    <row r="217" s="442" customFormat="1"/>
    <row r="218" s="442" customFormat="1"/>
    <row r="219" s="442" customFormat="1"/>
    <row r="220" s="442" customFormat="1"/>
    <row r="221" s="442" customFormat="1"/>
    <row r="222" s="442" customFormat="1"/>
    <row r="223" s="442" customFormat="1"/>
    <row r="224" s="442" customFormat="1"/>
    <row r="225" s="442" customFormat="1"/>
    <row r="226" s="442" customFormat="1"/>
    <row r="227" s="442" customFormat="1"/>
    <row r="228" s="442" customFormat="1"/>
    <row r="229" s="442" customFormat="1"/>
    <row r="230" s="442" customFormat="1"/>
    <row r="231" s="442" customFormat="1"/>
    <row r="232" s="442" customFormat="1"/>
    <row r="233" s="442" customFormat="1"/>
    <row r="234" s="442" customFormat="1"/>
    <row r="235" s="442" customFormat="1"/>
    <row r="236" s="442" customFormat="1"/>
    <row r="237" s="442" customFormat="1"/>
    <row r="238" s="442" customFormat="1"/>
    <row r="239" s="442" customFormat="1"/>
    <row r="240" s="442" customFormat="1"/>
    <row r="241" s="442" customFormat="1"/>
    <row r="242" s="442" customFormat="1"/>
    <row r="243" s="442" customFormat="1"/>
    <row r="244" s="442" customFormat="1"/>
    <row r="245" s="442" customFormat="1"/>
    <row r="246" s="442" customFormat="1"/>
    <row r="247" s="442" customFormat="1"/>
    <row r="248" s="442" customFormat="1"/>
    <row r="249" s="442" customFormat="1"/>
    <row r="250" s="442" customFormat="1"/>
    <row r="251" s="442" customFormat="1"/>
    <row r="252" s="442" customFormat="1"/>
    <row r="253" s="442" customFormat="1"/>
    <row r="254" s="442" customFormat="1"/>
    <row r="255" s="442" customFormat="1"/>
    <row r="256" s="442" customFormat="1"/>
    <row r="257" s="442" customFormat="1"/>
    <row r="258" s="442" customFormat="1"/>
    <row r="259" s="442" customFormat="1"/>
    <row r="260" s="442" customFormat="1"/>
    <row r="261" s="442" customFormat="1"/>
    <row r="262" s="442" customFormat="1"/>
    <row r="263" s="442" customFormat="1"/>
    <row r="264" s="442" customFormat="1"/>
    <row r="265" s="442" customFormat="1"/>
    <row r="266" s="442" customFormat="1"/>
    <row r="267" s="442" customFormat="1"/>
    <row r="268" s="442" customFormat="1"/>
    <row r="269" s="442" customFormat="1"/>
    <row r="270" s="442" customFormat="1"/>
    <row r="271" s="442" customFormat="1"/>
    <row r="272" s="442" customFormat="1"/>
    <row r="273" s="442" customFormat="1"/>
    <row r="274" s="442" customFormat="1"/>
    <row r="275" s="442" customFormat="1"/>
    <row r="276" s="442" customFormat="1"/>
    <row r="277" s="442" customFormat="1"/>
    <row r="278" s="442" customFormat="1"/>
    <row r="279" s="442" customFormat="1"/>
    <row r="280" s="442" customFormat="1"/>
    <row r="281" s="442" customFormat="1"/>
    <row r="282" s="442" customFormat="1"/>
    <row r="283" s="442" customFormat="1"/>
    <row r="284" s="442" customFormat="1"/>
    <row r="285" s="442" customFormat="1"/>
    <row r="286" s="442" customFormat="1"/>
    <row r="287" s="442" customFormat="1"/>
    <row r="288" s="442" customFormat="1"/>
    <row r="289" s="442" customFormat="1"/>
    <row r="290" s="442" customFormat="1"/>
    <row r="291" s="442" customFormat="1"/>
    <row r="292" s="442" customFormat="1"/>
    <row r="293" s="442" customFormat="1"/>
    <row r="294" s="442" customFormat="1"/>
    <row r="295" s="442" customFormat="1"/>
    <row r="296" s="442" customFormat="1"/>
    <row r="297" s="442" customFormat="1"/>
    <row r="298" s="442" customFormat="1"/>
    <row r="299" s="442" customFormat="1"/>
    <row r="300" s="442" customFormat="1"/>
    <row r="301" s="442" customFormat="1"/>
    <row r="302" s="442" customFormat="1"/>
    <row r="303" s="442" customFormat="1"/>
    <row r="304" s="442" customFormat="1"/>
    <row r="305" s="442" customFormat="1"/>
    <row r="306" s="442" customFormat="1"/>
    <row r="307" s="442" customFormat="1"/>
    <row r="308" s="442" customFormat="1"/>
    <row r="309" s="442" customFormat="1"/>
    <row r="310" s="442" customFormat="1"/>
    <row r="311" s="442" customFormat="1"/>
    <row r="312" s="442" customFormat="1"/>
    <row r="313" s="442" customFormat="1"/>
    <row r="314" s="442" customFormat="1"/>
    <row r="315" s="442" customFormat="1"/>
    <row r="316" s="442" customFormat="1"/>
    <row r="317" s="442" customFormat="1"/>
    <row r="318" s="442" customFormat="1"/>
    <row r="319" s="442" customFormat="1"/>
    <row r="320" s="442" customFormat="1"/>
    <row r="321" s="442" customFormat="1"/>
    <row r="322" s="442" customFormat="1"/>
    <row r="323" s="442" customFormat="1"/>
    <row r="324" s="442" customFormat="1"/>
    <row r="325" s="442" customFormat="1"/>
    <row r="326" s="442" customFormat="1"/>
    <row r="327" s="442" customFormat="1"/>
    <row r="328" s="442" customFormat="1"/>
    <row r="329" s="442" customFormat="1"/>
    <row r="330" s="442" customFormat="1"/>
    <row r="331" s="442" customFormat="1"/>
    <row r="332" s="442" customFormat="1"/>
    <row r="333" s="442" customFormat="1"/>
    <row r="334" s="442" customFormat="1"/>
    <row r="335" s="442" customFormat="1"/>
    <row r="336" s="442" customFormat="1"/>
    <row r="337" s="442" customFormat="1"/>
    <row r="338" s="442" customFormat="1"/>
    <row r="339" s="442" customFormat="1"/>
    <row r="340" s="442" customFormat="1"/>
    <row r="341" s="442" customFormat="1"/>
    <row r="342" s="442" customFormat="1"/>
    <row r="343" s="442" customFormat="1"/>
    <row r="344" s="442" customFormat="1"/>
    <row r="345" s="442" customFormat="1"/>
    <row r="346" s="442" customFormat="1"/>
    <row r="347" s="442" customFormat="1"/>
    <row r="348" s="442" customFormat="1"/>
    <row r="349" s="442" customFormat="1"/>
    <row r="350" s="442" customFormat="1"/>
    <row r="351" s="442" customFormat="1"/>
    <row r="352" s="442" customFormat="1"/>
    <row r="353" s="442" customFormat="1"/>
    <row r="354" s="442" customFormat="1"/>
    <row r="355" s="442" customFormat="1"/>
    <row r="356" s="442" customFormat="1"/>
    <row r="357" s="442" customFormat="1"/>
    <row r="358" s="442" customFormat="1"/>
    <row r="359" s="442" customFormat="1"/>
    <row r="360" s="442" customFormat="1"/>
    <row r="361" s="442" customFormat="1"/>
    <row r="362" s="442" customFormat="1"/>
    <row r="363" s="442" customFormat="1"/>
    <row r="364" s="442" customFormat="1"/>
    <row r="365" s="442" customFormat="1"/>
    <row r="366" s="442" customFormat="1"/>
    <row r="367" s="442" customFormat="1"/>
    <row r="368" s="442" customFormat="1"/>
    <row r="369" s="442" customFormat="1"/>
    <row r="370" s="442" customFormat="1"/>
    <row r="371" s="442" customFormat="1"/>
    <row r="372" s="442" customFormat="1"/>
    <row r="373" s="442" customFormat="1"/>
    <row r="374" s="442" customFormat="1"/>
    <row r="375" s="442" customFormat="1"/>
    <row r="376" s="442" customFormat="1"/>
    <row r="377" s="442" customFormat="1"/>
    <row r="378" s="442" customFormat="1"/>
    <row r="379" s="442" customFormat="1"/>
    <row r="380" s="442" customFormat="1"/>
    <row r="381" s="442" customFormat="1"/>
    <row r="382" s="442" customFormat="1"/>
    <row r="383" s="442" customFormat="1"/>
    <row r="384" s="442" customFormat="1"/>
    <row r="385" s="442" customFormat="1"/>
    <row r="386" s="442" customFormat="1"/>
    <row r="387" s="442" customFormat="1"/>
    <row r="388" s="442" customFormat="1"/>
    <row r="389" s="442" customFormat="1"/>
    <row r="390" s="442" customFormat="1"/>
    <row r="391" s="442" customFormat="1"/>
    <row r="392" s="442" customFormat="1"/>
    <row r="393" s="442" customFormat="1"/>
    <row r="394" s="442" customFormat="1"/>
    <row r="395" s="442" customFormat="1"/>
    <row r="396" s="442" customFormat="1"/>
    <row r="397" s="442" customFormat="1"/>
    <row r="398" s="442" customFormat="1"/>
    <row r="399" s="442" customFormat="1"/>
    <row r="400" s="442" customFormat="1"/>
    <row r="401" s="442" customFormat="1"/>
    <row r="402" s="442" customFormat="1"/>
    <row r="403" s="442" customFormat="1"/>
    <row r="404" s="442" customFormat="1"/>
    <row r="405" s="442" customFormat="1"/>
    <row r="406" s="442" customFormat="1"/>
    <row r="407" s="442" customFormat="1"/>
    <row r="408" s="442" customFormat="1"/>
    <row r="409" s="442" customFormat="1"/>
    <row r="410" s="442" customFormat="1"/>
    <row r="411" s="442" customFormat="1"/>
    <row r="412" s="442" customFormat="1"/>
    <row r="413" s="442" customFormat="1"/>
    <row r="414" s="442" customFormat="1"/>
    <row r="415" s="442" customFormat="1"/>
    <row r="416" s="442" customFormat="1"/>
    <row r="417" s="442" customFormat="1"/>
    <row r="418" s="442" customFormat="1"/>
    <row r="419" s="442" customFormat="1"/>
    <row r="420" s="442" customFormat="1"/>
    <row r="421" s="442" customFormat="1"/>
    <row r="422" s="442" customFormat="1"/>
    <row r="423" s="442" customFormat="1"/>
    <row r="424" s="442" customFormat="1"/>
    <row r="425" s="442" customFormat="1"/>
    <row r="426" s="442" customFormat="1"/>
    <row r="427" s="442" customFormat="1"/>
    <row r="428" s="442" customFormat="1"/>
    <row r="429" s="442" customFormat="1"/>
    <row r="430" s="442" customFormat="1"/>
    <row r="431" s="442" customFormat="1"/>
    <row r="432" s="442" customFormat="1"/>
    <row r="433" s="442" customFormat="1"/>
    <row r="434" s="442" customFormat="1"/>
    <row r="435" s="442" customFormat="1"/>
    <row r="436" s="442" customFormat="1"/>
    <row r="437" s="442" customFormat="1"/>
    <row r="438" s="442" customFormat="1"/>
    <row r="439" s="442" customFormat="1"/>
    <row r="440" s="442" customFormat="1"/>
    <row r="441" s="442" customFormat="1"/>
    <row r="442" s="442" customFormat="1"/>
    <row r="443" s="442" customFormat="1"/>
    <row r="444" s="442" customFormat="1"/>
    <row r="445" s="442" customFormat="1"/>
    <row r="446" s="442" customFormat="1"/>
    <row r="447" s="442" customFormat="1"/>
    <row r="448" s="442" customFormat="1"/>
    <row r="449" s="442" customFormat="1"/>
    <row r="450" s="442" customFormat="1"/>
    <row r="451" s="442" customFormat="1"/>
    <row r="452" s="442" customFormat="1"/>
    <row r="453" s="442" customFormat="1"/>
    <row r="454" s="442" customFormat="1"/>
    <row r="455" s="442" customFormat="1"/>
    <row r="456" s="442" customFormat="1"/>
    <row r="457" s="442" customFormat="1"/>
    <row r="458" s="442" customFormat="1"/>
    <row r="459" s="442" customFormat="1"/>
    <row r="460" s="442" customFormat="1"/>
    <row r="461" s="442" customFormat="1"/>
    <row r="462" s="442" customFormat="1"/>
    <row r="463" s="442" customFormat="1"/>
    <row r="464" s="442" customFormat="1"/>
    <row r="465" s="442" customFormat="1"/>
    <row r="466" s="442" customFormat="1"/>
    <row r="467" s="442" customFormat="1"/>
    <row r="468" s="442" customFormat="1"/>
    <row r="469" s="442" customFormat="1"/>
    <row r="470" s="442" customFormat="1"/>
    <row r="471" s="442" customFormat="1"/>
    <row r="472" s="442" customFormat="1"/>
    <row r="473" s="442" customFormat="1"/>
    <row r="474" s="442" customFormat="1"/>
    <row r="475" s="442" customFormat="1"/>
    <row r="476" s="442" customFormat="1"/>
    <row r="477" s="442" customFormat="1"/>
    <row r="478" s="442" customFormat="1"/>
    <row r="479" s="442" customFormat="1"/>
    <row r="480" s="442" customFormat="1"/>
    <row r="481" s="442" customFormat="1"/>
    <row r="482" s="442" customFormat="1"/>
    <row r="483" s="442" customFormat="1"/>
    <row r="484" s="442" customFormat="1"/>
    <row r="485" s="442" customFormat="1"/>
    <row r="486" s="442" customFormat="1"/>
    <row r="487" s="442" customFormat="1"/>
    <row r="488" s="442" customFormat="1"/>
    <row r="489" s="442" customFormat="1"/>
    <row r="490" s="442" customFormat="1"/>
    <row r="491" s="442" customFormat="1"/>
    <row r="492" s="442" customFormat="1"/>
    <row r="493" s="442" customFormat="1"/>
    <row r="494" s="442" customFormat="1"/>
    <row r="495" s="442" customFormat="1"/>
    <row r="496" s="442" customFormat="1"/>
    <row r="497" s="442" customFormat="1"/>
    <row r="498" s="442" customFormat="1"/>
    <row r="499" s="442" customFormat="1"/>
    <row r="500" s="442" customFormat="1"/>
    <row r="501" s="442" customFormat="1"/>
    <row r="502" s="442" customFormat="1"/>
    <row r="503" s="442" customFormat="1"/>
    <row r="504" s="442" customFormat="1"/>
    <row r="505" s="442" customFormat="1"/>
    <row r="506" s="442" customFormat="1"/>
    <row r="507" s="442" customFormat="1"/>
    <row r="508" s="442" customFormat="1"/>
    <row r="509" s="442" customFormat="1"/>
    <row r="510" s="442" customFormat="1"/>
    <row r="511" s="442" customFormat="1"/>
    <row r="512" s="442" customFormat="1"/>
    <row r="513" s="442" customFormat="1"/>
    <row r="514" s="442" customFormat="1"/>
    <row r="515" s="442" customFormat="1"/>
    <row r="516" s="442" customFormat="1"/>
    <row r="517" s="442" customFormat="1"/>
    <row r="518" s="442" customFormat="1"/>
    <row r="519" s="442" customFormat="1"/>
    <row r="520" s="442" customFormat="1"/>
    <row r="521" s="442" customFormat="1"/>
    <row r="522" s="442" customFormat="1"/>
    <row r="523" s="442" customFormat="1"/>
    <row r="524" s="442" customFormat="1"/>
    <row r="525" s="442" customFormat="1"/>
    <row r="526" s="442" customFormat="1"/>
    <row r="527" s="442" customFormat="1"/>
    <row r="528" s="442" customFormat="1"/>
    <row r="529" s="442" customFormat="1"/>
    <row r="530" s="442" customFormat="1"/>
    <row r="531" s="442" customFormat="1"/>
    <row r="532" s="442" customFormat="1"/>
    <row r="533" s="442" customFormat="1"/>
    <row r="534" s="442" customFormat="1"/>
    <row r="535" s="442" customFormat="1"/>
    <row r="536" s="442" customFormat="1"/>
    <row r="537" s="442" customFormat="1"/>
    <row r="538" s="442" customFormat="1"/>
    <row r="539" s="442" customFormat="1"/>
    <row r="540" s="442" customFormat="1"/>
    <row r="541" s="442" customFormat="1"/>
    <row r="542" s="442" customFormat="1"/>
    <row r="543" s="442" customFormat="1"/>
    <row r="544" s="442" customFormat="1"/>
    <row r="545" s="442" customFormat="1"/>
    <row r="546" s="442" customFormat="1"/>
    <row r="547" s="442" customFormat="1"/>
    <row r="548" s="442" customFormat="1"/>
    <row r="549" s="442" customFormat="1"/>
    <row r="550" s="442" customFormat="1"/>
    <row r="551" s="442" customFormat="1"/>
    <row r="552" s="442" customFormat="1"/>
    <row r="553" s="442" customFormat="1"/>
    <row r="554" s="442" customFormat="1"/>
    <row r="555" s="442" customFormat="1"/>
    <row r="556" s="442" customFormat="1"/>
    <row r="557" s="442" customFormat="1"/>
    <row r="558" s="442" customFormat="1"/>
    <row r="559" s="442" customFormat="1"/>
    <row r="560" s="442" customFormat="1"/>
    <row r="561" s="442" customFormat="1"/>
    <row r="562" s="442" customFormat="1"/>
    <row r="563" s="442" customFormat="1"/>
    <row r="564" s="442" customFormat="1"/>
    <row r="565" s="442" customFormat="1"/>
    <row r="566" s="442" customFormat="1"/>
    <row r="567" s="442" customFormat="1"/>
    <row r="568" s="442" customFormat="1"/>
    <row r="569" s="442" customFormat="1"/>
    <row r="570" s="442" customFormat="1"/>
    <row r="571" s="442" customFormat="1"/>
    <row r="572" s="442" customFormat="1"/>
    <row r="573" s="442" customFormat="1"/>
    <row r="574" s="442" customFormat="1"/>
    <row r="575" s="442" customFormat="1"/>
    <row r="576" s="442" customFormat="1"/>
    <row r="577" s="442" customFormat="1"/>
    <row r="578" s="442" customFormat="1"/>
    <row r="579" s="442" customFormat="1"/>
    <row r="580" s="442" customFormat="1"/>
    <row r="581" s="442" customFormat="1"/>
    <row r="582" s="442" customFormat="1"/>
    <row r="583" s="442" customFormat="1"/>
    <row r="584" s="442" customFormat="1"/>
    <row r="585" s="442" customFormat="1"/>
    <row r="586" s="442" customFormat="1"/>
    <row r="587" s="442" customFormat="1"/>
    <row r="588" s="442" customFormat="1"/>
    <row r="589" s="442" customFormat="1"/>
    <row r="590" s="442" customFormat="1"/>
    <row r="591" s="442" customFormat="1"/>
    <row r="592" s="442" customFormat="1"/>
    <row r="593" s="442" customFormat="1"/>
    <row r="594" s="442" customFormat="1"/>
    <row r="595" s="442" customFormat="1"/>
    <row r="596" s="442" customFormat="1"/>
    <row r="597" s="442" customFormat="1"/>
    <row r="598" s="442" customFormat="1"/>
    <row r="599" s="442" customFormat="1"/>
    <row r="600" s="442" customFormat="1"/>
    <row r="601" s="442" customFormat="1"/>
    <row r="602" s="442" customFormat="1"/>
    <row r="603" s="442" customFormat="1"/>
    <row r="604" s="442" customFormat="1"/>
    <row r="605" s="442" customFormat="1"/>
    <row r="606" s="442" customFormat="1"/>
    <row r="607" s="442" customFormat="1"/>
    <row r="608" s="442" customFormat="1"/>
    <row r="609" s="442" customFormat="1"/>
    <row r="610" s="442" customFormat="1"/>
    <row r="611" s="442" customFormat="1"/>
    <row r="612" s="442" customFormat="1"/>
    <row r="613" s="442" customFormat="1"/>
    <row r="614" s="442" customFormat="1"/>
    <row r="615" s="442" customFormat="1"/>
    <row r="616" s="442" customFormat="1"/>
    <row r="617" s="442" customFormat="1"/>
    <row r="618" s="442" customFormat="1"/>
    <row r="619" s="442" customFormat="1"/>
    <row r="620" s="442" customFormat="1"/>
    <row r="621" s="442" customFormat="1"/>
    <row r="622" s="442" customFormat="1"/>
    <row r="623" s="442" customFormat="1"/>
    <row r="624" s="442" customFormat="1"/>
    <row r="625" s="442" customFormat="1"/>
    <row r="626" s="442" customFormat="1"/>
    <row r="627" s="442" customFormat="1"/>
    <row r="628" s="442" customFormat="1"/>
    <row r="629" s="442" customFormat="1"/>
    <row r="630" s="442" customFormat="1"/>
    <row r="631" s="442" customFormat="1"/>
    <row r="632" s="442" customFormat="1"/>
    <row r="633" s="442" customFormat="1"/>
    <row r="634" s="442" customFormat="1"/>
    <row r="635" s="442" customFormat="1"/>
    <row r="636" s="442" customFormat="1"/>
    <row r="637" s="442" customFormat="1"/>
    <row r="638" s="442" customFormat="1"/>
    <row r="639" s="442" customFormat="1"/>
    <row r="640" s="442" customFormat="1"/>
    <row r="641" s="442" customFormat="1"/>
    <row r="642" s="442" customFormat="1"/>
    <row r="643" s="442" customFormat="1"/>
    <row r="644" s="442" customFormat="1"/>
    <row r="645" s="442" customFormat="1"/>
    <row r="646" s="442" customFormat="1"/>
    <row r="647" s="442" customFormat="1"/>
    <row r="648" s="442" customFormat="1"/>
    <row r="649" s="442" customFormat="1"/>
    <row r="650" s="442" customFormat="1"/>
    <row r="651" s="442" customFormat="1"/>
    <row r="652" s="442" customFormat="1"/>
    <row r="653" s="442" customFormat="1"/>
    <row r="654" s="442" customFormat="1"/>
    <row r="655" s="442" customFormat="1"/>
    <row r="656" s="442" customFormat="1"/>
    <row r="657" s="442" customFormat="1"/>
    <row r="658" s="442" customFormat="1"/>
    <row r="659" s="442" customFormat="1"/>
    <row r="660" s="442" customFormat="1"/>
    <row r="661" s="442" customFormat="1"/>
    <row r="662" s="442" customFormat="1"/>
    <row r="663" s="442" customFormat="1"/>
    <row r="664" s="442" customFormat="1"/>
    <row r="665" s="442" customFormat="1"/>
    <row r="666" s="442" customFormat="1"/>
    <row r="667" s="442" customFormat="1"/>
    <row r="668" s="442" customFormat="1"/>
    <row r="669" s="442" customFormat="1"/>
    <row r="670" s="442" customFormat="1"/>
    <row r="671" s="442" customFormat="1"/>
    <row r="672" s="442" customFormat="1"/>
    <row r="673" spans="1:1" s="442" customFormat="1"/>
    <row r="674" spans="1:1" s="442" customFormat="1"/>
    <row r="675" spans="1:1" s="442" customFormat="1"/>
    <row r="676" spans="1:1" s="442" customFormat="1"/>
    <row r="677" spans="1:1" s="442" customFormat="1"/>
    <row r="678" spans="1:1" s="442" customFormat="1">
      <c r="A678" s="713"/>
    </row>
  </sheetData>
  <sheetProtection algorithmName="SHA-512" hashValue="9tkxV2X16jrGWBRTbImD2mdUPQp8+S9O6IGzyh/fwqDjhzpbRupDD4DwHyw/AV5JleJVHvA0s8hRu067gztIEw==" saltValue="rApPlrZ0jGvlbRG0eimvYw==" spinCount="100000" sheet="1" objects="1" scenarios="1"/>
  <protectedRanges>
    <protectedRange sqref="B25:G29" name="範囲3"/>
    <protectedRange sqref="B19:G23" name="範囲2"/>
    <protectedRange sqref="C5:G15" name="範囲1"/>
  </protectedRanges>
  <mergeCells count="2">
    <mergeCell ref="K3:M3"/>
    <mergeCell ref="O3:Q3"/>
  </mergeCells>
  <phoneticPr fontId="9"/>
  <pageMargins left="0.7" right="0.7" top="0.78740157499999996" bottom="0.78740157499999996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50518-1CF2-40E6-9094-716BDC2E2B70}">
  <dimension ref="A1:Y680"/>
  <sheetViews>
    <sheetView showGridLines="0" workbookViewId="0">
      <selection activeCell="E20" sqref="E20"/>
    </sheetView>
  </sheetViews>
  <sheetFormatPr defaultColWidth="10.77734375" defaultRowHeight="15.75"/>
  <cols>
    <col min="1" max="1" width="1.5546875" style="713" customWidth="1"/>
    <col min="2" max="2" width="13.5546875" style="442" customWidth="1"/>
    <col min="3" max="3" width="24.21875" style="442" customWidth="1"/>
    <col min="4" max="4" width="9.33203125" style="442" customWidth="1"/>
    <col min="5" max="6" width="19" style="442" customWidth="1"/>
    <col min="7" max="7" width="23.6640625" style="442" customWidth="1"/>
    <col min="8" max="9" width="1.5546875" style="442" customWidth="1"/>
    <col min="10" max="10" width="21.33203125" style="442" customWidth="1"/>
    <col min="11" max="11" width="10.77734375" style="442" customWidth="1"/>
    <col min="12" max="14" width="10.77734375" style="442"/>
    <col min="15" max="17" width="10.77734375" style="713"/>
    <col min="18" max="19" width="1.5546875" style="713" customWidth="1"/>
    <col min="20" max="20" width="22" style="713" customWidth="1"/>
    <col min="21" max="21" width="12.77734375" style="713" customWidth="1"/>
    <col min="22" max="24" width="10.77734375" style="713"/>
    <col min="25" max="25" width="22.33203125" style="713" bestFit="1" customWidth="1"/>
    <col min="26" max="16384" width="10.77734375" style="713"/>
  </cols>
  <sheetData>
    <row r="1" spans="1:25" s="442" customFormat="1" ht="16.5" thickBot="1">
      <c r="A1" s="615" t="s">
        <v>147</v>
      </c>
      <c r="B1" s="616"/>
      <c r="D1" s="616"/>
      <c r="I1" s="617" t="s">
        <v>48</v>
      </c>
      <c r="O1" s="619"/>
      <c r="P1" s="619"/>
      <c r="Q1" s="619"/>
      <c r="S1" s="615" t="s">
        <v>79</v>
      </c>
    </row>
    <row r="2" spans="1:25" s="442" customFormat="1" ht="17.25">
      <c r="B2" s="837"/>
      <c r="C2" s="838"/>
      <c r="D2" s="839"/>
      <c r="E2" s="840" t="s">
        <v>77</v>
      </c>
      <c r="F2" s="841"/>
      <c r="G2" s="842" t="s">
        <v>223</v>
      </c>
      <c r="J2" s="626"/>
      <c r="K2" s="627" t="s">
        <v>324</v>
      </c>
      <c r="L2" s="627"/>
      <c r="M2" s="627"/>
      <c r="N2" s="627"/>
      <c r="O2" s="627"/>
      <c r="P2" s="627"/>
      <c r="Q2" s="629"/>
      <c r="T2" s="630" t="s">
        <v>80</v>
      </c>
      <c r="U2" s="631" t="s">
        <v>81</v>
      </c>
      <c r="V2" s="843" t="s">
        <v>313</v>
      </c>
      <c r="W2" s="843"/>
      <c r="X2" s="843"/>
      <c r="Y2" s="844" t="s">
        <v>235</v>
      </c>
    </row>
    <row r="3" spans="1:25" s="442" customFormat="1">
      <c r="B3" s="845" t="s">
        <v>76</v>
      </c>
      <c r="C3" s="846" t="s">
        <v>180</v>
      </c>
      <c r="D3" s="847" t="s">
        <v>3</v>
      </c>
      <c r="E3" s="848" t="s">
        <v>551</v>
      </c>
      <c r="F3" s="846" t="s">
        <v>46</v>
      </c>
      <c r="G3" s="638" t="s">
        <v>83</v>
      </c>
      <c r="J3" s="639" t="s">
        <v>181</v>
      </c>
      <c r="K3" s="640" t="s">
        <v>553</v>
      </c>
      <c r="L3" s="640"/>
      <c r="M3" s="641"/>
      <c r="N3" s="642" t="s">
        <v>522</v>
      </c>
      <c r="O3" s="849" t="s">
        <v>49</v>
      </c>
      <c r="P3" s="640"/>
      <c r="Q3" s="644"/>
      <c r="T3" s="645"/>
      <c r="U3" s="646"/>
      <c r="V3" s="648" t="s">
        <v>50</v>
      </c>
      <c r="W3" s="648" t="s">
        <v>51</v>
      </c>
      <c r="X3" s="648" t="s">
        <v>139</v>
      </c>
      <c r="Y3" s="850"/>
    </row>
    <row r="4" spans="1:25" s="442" customFormat="1" ht="16.5" thickBot="1">
      <c r="B4" s="845"/>
      <c r="C4" s="852"/>
      <c r="D4" s="655"/>
      <c r="E4" s="654"/>
      <c r="F4" s="852"/>
      <c r="G4" s="656"/>
      <c r="H4" s="657"/>
      <c r="J4" s="658"/>
      <c r="K4" s="659" t="s">
        <v>50</v>
      </c>
      <c r="L4" s="660" t="s">
        <v>51</v>
      </c>
      <c r="M4" s="660" t="s">
        <v>139</v>
      </c>
      <c r="N4" s="853"/>
      <c r="O4" s="660" t="s">
        <v>50</v>
      </c>
      <c r="P4" s="660" t="s">
        <v>51</v>
      </c>
      <c r="Q4" s="662" t="s">
        <v>139</v>
      </c>
      <c r="T4" s="663"/>
      <c r="U4" s="664"/>
      <c r="V4" s="666"/>
      <c r="W4" s="666"/>
      <c r="X4" s="666"/>
      <c r="Y4" s="854"/>
    </row>
    <row r="5" spans="1:25" s="442" customFormat="1" ht="18.75" customHeight="1">
      <c r="B5" s="805"/>
      <c r="C5" s="996" t="s">
        <v>39</v>
      </c>
      <c r="D5" s="997" t="s">
        <v>0</v>
      </c>
      <c r="E5" s="978"/>
      <c r="F5" s="763"/>
      <c r="G5" s="998" t="s">
        <v>84</v>
      </c>
      <c r="J5" s="855" t="s">
        <v>146</v>
      </c>
      <c r="K5" s="856">
        <f>$G$9*V5</f>
        <v>0</v>
      </c>
      <c r="L5" s="857">
        <f>$G$9*W5</f>
        <v>0</v>
      </c>
      <c r="M5" s="857">
        <f>$G$9*X5</f>
        <v>0</v>
      </c>
      <c r="N5" s="857" t="s">
        <v>52</v>
      </c>
      <c r="O5" s="857">
        <f>$G$9*V5</f>
        <v>0</v>
      </c>
      <c r="P5" s="857">
        <f>$G$9*W5</f>
        <v>0</v>
      </c>
      <c r="Q5" s="858">
        <f>$G$9*X5</f>
        <v>0</v>
      </c>
      <c r="T5" s="989" t="s">
        <v>146</v>
      </c>
      <c r="U5" s="990" t="s">
        <v>0</v>
      </c>
      <c r="V5" s="991">
        <f>バックグラウンドデータ!E6</f>
        <v>-1</v>
      </c>
      <c r="W5" s="991">
        <f>バックグラウンドデータ!F6</f>
        <v>-1</v>
      </c>
      <c r="X5" s="991">
        <f>バックグラウンドデータ!G6</f>
        <v>-1</v>
      </c>
      <c r="Y5" s="992" t="str">
        <f>バックグラウンドデータ!H6</f>
        <v>ガイドライン既定値</v>
      </c>
    </row>
    <row r="6" spans="1:25" s="442" customFormat="1">
      <c r="B6" s="729" t="s">
        <v>93</v>
      </c>
      <c r="C6" s="999" t="s">
        <v>40</v>
      </c>
      <c r="D6" s="1000" t="s">
        <v>122</v>
      </c>
      <c r="E6" s="767"/>
      <c r="F6" s="768"/>
      <c r="G6" s="1001" t="s">
        <v>84</v>
      </c>
      <c r="J6" s="864" t="s">
        <v>82</v>
      </c>
      <c r="K6" s="676">
        <f>$E5*V6</f>
        <v>0</v>
      </c>
      <c r="L6" s="677">
        <f>$E5*W6</f>
        <v>0</v>
      </c>
      <c r="M6" s="677">
        <f>$E5*X6</f>
        <v>0</v>
      </c>
      <c r="N6" s="677" t="s">
        <v>52</v>
      </c>
      <c r="O6" s="677">
        <f>$F5*V6</f>
        <v>0</v>
      </c>
      <c r="P6" s="677">
        <f>$F5*W6</f>
        <v>0</v>
      </c>
      <c r="Q6" s="678">
        <f>$F5*X6</f>
        <v>0</v>
      </c>
      <c r="T6" s="679" t="s">
        <v>82</v>
      </c>
      <c r="U6" s="680" t="s">
        <v>0</v>
      </c>
      <c r="V6" s="682">
        <f>バックグラウンドデータ!E10</f>
        <v>0.14799999999999999</v>
      </c>
      <c r="W6" s="682">
        <f>バックグラウンドデータ!F10</f>
        <v>8.0100000000000005E-2</v>
      </c>
      <c r="X6" s="682">
        <f>バックグラウンドデータ!G10</f>
        <v>7.0400000000000003E-3</v>
      </c>
      <c r="Y6" s="993" t="str">
        <f>バックグラウンドデータ!H10</f>
        <v>ガイドライン既定値</v>
      </c>
    </row>
    <row r="7" spans="1:25" s="442" customFormat="1">
      <c r="B7" s="735"/>
      <c r="C7" s="999" t="s">
        <v>41</v>
      </c>
      <c r="D7" s="1000" t="s">
        <v>141</v>
      </c>
      <c r="E7" s="767"/>
      <c r="F7" s="768"/>
      <c r="G7" s="1001" t="s">
        <v>84</v>
      </c>
      <c r="J7" s="675" t="s">
        <v>40</v>
      </c>
      <c r="K7" s="676">
        <f t="shared" ref="K7:M8" si="0">$E6*V7</f>
        <v>0</v>
      </c>
      <c r="L7" s="677">
        <f t="shared" si="0"/>
        <v>0</v>
      </c>
      <c r="M7" s="677">
        <f t="shared" si="0"/>
        <v>0</v>
      </c>
      <c r="N7" s="677" t="s">
        <v>52</v>
      </c>
      <c r="O7" s="677">
        <f t="shared" ref="O7:Q8" si="1">$F6*V7</f>
        <v>0</v>
      </c>
      <c r="P7" s="677">
        <f t="shared" si="1"/>
        <v>0</v>
      </c>
      <c r="Q7" s="678">
        <f t="shared" si="1"/>
        <v>0</v>
      </c>
      <c r="T7" s="679" t="s">
        <v>40</v>
      </c>
      <c r="U7" s="680" t="s">
        <v>1</v>
      </c>
      <c r="V7" s="682">
        <f>バックグラウンドデータ!E22</f>
        <v>0.50600000000000001</v>
      </c>
      <c r="W7" s="682">
        <f>バックグラウンドデータ!F22</f>
        <v>0.158</v>
      </c>
      <c r="X7" s="682">
        <f>バックグラウンドデータ!G22</f>
        <v>6.6499999999999997E-3</v>
      </c>
      <c r="Y7" s="993" t="str">
        <f>バックグラウンドデータ!H22</f>
        <v>ガイドライン既定値</v>
      </c>
    </row>
    <row r="8" spans="1:25" s="442" customFormat="1" ht="16.5" thickBot="1">
      <c r="B8" s="896"/>
      <c r="C8" s="999" t="s">
        <v>7</v>
      </c>
      <c r="D8" s="1000" t="s">
        <v>0</v>
      </c>
      <c r="E8" s="767"/>
      <c r="F8" s="768"/>
      <c r="G8" s="1001" t="s">
        <v>84</v>
      </c>
      <c r="J8" s="675" t="s">
        <v>41</v>
      </c>
      <c r="K8" s="676">
        <f t="shared" si="0"/>
        <v>0</v>
      </c>
      <c r="L8" s="677">
        <f t="shared" si="0"/>
        <v>0</v>
      </c>
      <c r="M8" s="677">
        <f t="shared" si="0"/>
        <v>0</v>
      </c>
      <c r="N8" s="677" t="s">
        <v>52</v>
      </c>
      <c r="O8" s="677">
        <f t="shared" si="1"/>
        <v>0</v>
      </c>
      <c r="P8" s="677">
        <f t="shared" si="1"/>
        <v>0</v>
      </c>
      <c r="Q8" s="678">
        <f t="shared" si="1"/>
        <v>0</v>
      </c>
      <c r="T8" s="679" t="s">
        <v>41</v>
      </c>
      <c r="U8" s="680" t="s">
        <v>2</v>
      </c>
      <c r="V8" s="682">
        <f>バックグラウンドデータ!E26</f>
        <v>5.0999999999999997E-2</v>
      </c>
      <c r="W8" s="682">
        <f>バックグラウンドデータ!F26</f>
        <v>5.0999999999999997E-2</v>
      </c>
      <c r="X8" s="682">
        <f>バックグラウンドデータ!G26</f>
        <v>2.2399999999999998E-3</v>
      </c>
      <c r="Y8" s="993" t="str">
        <f>バックグラウンドデータ!H26</f>
        <v>ガイドライン既定値</v>
      </c>
    </row>
    <row r="9" spans="1:25" s="442" customFormat="1" ht="16.5" thickBot="1">
      <c r="B9" s="983" t="s">
        <v>216</v>
      </c>
      <c r="C9" s="1002" t="s">
        <v>29</v>
      </c>
      <c r="D9" s="1003" t="s">
        <v>78</v>
      </c>
      <c r="E9" s="1004">
        <v>1</v>
      </c>
      <c r="F9" s="1005">
        <v>1</v>
      </c>
      <c r="G9" s="741">
        <v>0</v>
      </c>
      <c r="H9" s="704"/>
      <c r="J9" s="686" t="s">
        <v>7</v>
      </c>
      <c r="K9" s="687">
        <f>$E8*V9</f>
        <v>0</v>
      </c>
      <c r="L9" s="688">
        <f>$E8*W9</f>
        <v>0</v>
      </c>
      <c r="M9" s="688">
        <f>$E8*X9</f>
        <v>0</v>
      </c>
      <c r="N9" s="688" t="s">
        <v>52</v>
      </c>
      <c r="O9" s="688">
        <f>$F8*V9</f>
        <v>0</v>
      </c>
      <c r="P9" s="688">
        <f>$F8*W9</f>
        <v>0</v>
      </c>
      <c r="Q9" s="689">
        <f>$F8*X9</f>
        <v>0</v>
      </c>
      <c r="T9" s="679" t="s">
        <v>7</v>
      </c>
      <c r="U9" s="680" t="s">
        <v>0</v>
      </c>
      <c r="V9" s="682">
        <f>バックグラウンドデータ!E42</f>
        <v>2.2549996987059679</v>
      </c>
      <c r="W9" s="682">
        <f>バックグラウンドデータ!E42</f>
        <v>2.2549996987059679</v>
      </c>
      <c r="X9" s="682">
        <f>バックグラウンドデータ!E42</f>
        <v>2.2549996987059679</v>
      </c>
      <c r="Y9" s="993" t="str">
        <f>バックグラウンドデータ!F42</f>
        <v>3EID</v>
      </c>
    </row>
    <row r="10" spans="1:25" s="442" customFormat="1" ht="16.5" thickBot="1">
      <c r="B10" s="832"/>
      <c r="C10" s="828" t="s">
        <v>37</v>
      </c>
      <c r="D10" s="829" t="s">
        <v>78</v>
      </c>
      <c r="E10" s="783"/>
      <c r="F10" s="783"/>
      <c r="G10" s="784"/>
      <c r="H10" s="704"/>
      <c r="J10" s="694" t="s">
        <v>522</v>
      </c>
      <c r="K10" s="695" t="s">
        <v>52</v>
      </c>
      <c r="L10" s="696" t="s">
        <v>52</v>
      </c>
      <c r="M10" s="696" t="s">
        <v>52</v>
      </c>
      <c r="N10" s="696">
        <f>E9*V10</f>
        <v>10.97976317159981</v>
      </c>
      <c r="O10" s="696" t="s">
        <v>52</v>
      </c>
      <c r="P10" s="696" t="s">
        <v>52</v>
      </c>
      <c r="Q10" s="697" t="s">
        <v>52</v>
      </c>
      <c r="T10" s="698" t="s">
        <v>538</v>
      </c>
      <c r="U10" s="699" t="s">
        <v>0</v>
      </c>
      <c r="V10" s="701">
        <f>バックグラウンドデータ!E49</f>
        <v>10.97976317159981</v>
      </c>
      <c r="W10" s="701" t="s">
        <v>233</v>
      </c>
      <c r="X10" s="701" t="s">
        <v>233</v>
      </c>
      <c r="Y10" s="995" t="str">
        <f>バックグラウンドデータ!F49</f>
        <v>3EID</v>
      </c>
    </row>
    <row r="11" spans="1:25" s="442" customFormat="1" ht="16.5" thickBot="1">
      <c r="B11" s="832"/>
      <c r="C11" s="787" t="s">
        <v>94</v>
      </c>
      <c r="D11" s="831" t="s">
        <v>78</v>
      </c>
      <c r="E11" s="787"/>
      <c r="F11" s="787"/>
      <c r="G11" s="785"/>
      <c r="H11" s="704"/>
      <c r="J11" s="705" t="s">
        <v>188</v>
      </c>
      <c r="K11" s="706">
        <f t="shared" ref="K11:Q11" si="2">SUM(K5:K10)</f>
        <v>0</v>
      </c>
      <c r="L11" s="707">
        <f t="shared" si="2"/>
        <v>0</v>
      </c>
      <c r="M11" s="707">
        <f t="shared" si="2"/>
        <v>0</v>
      </c>
      <c r="N11" s="707">
        <f t="shared" si="2"/>
        <v>10.97976317159981</v>
      </c>
      <c r="O11" s="707">
        <f t="shared" si="2"/>
        <v>0</v>
      </c>
      <c r="P11" s="707">
        <f t="shared" si="2"/>
        <v>0</v>
      </c>
      <c r="Q11" s="708">
        <f t="shared" si="2"/>
        <v>0</v>
      </c>
    </row>
    <row r="12" spans="1:25" s="442" customFormat="1" ht="16.5" thickBot="1">
      <c r="B12" s="780" t="s">
        <v>182</v>
      </c>
      <c r="C12" s="787" t="s">
        <v>39</v>
      </c>
      <c r="D12" s="831" t="s">
        <v>78</v>
      </c>
      <c r="E12" s="787"/>
      <c r="F12" s="787"/>
      <c r="G12" s="785"/>
      <c r="H12" s="704"/>
      <c r="J12" s="705" t="s">
        <v>218</v>
      </c>
      <c r="K12" s="709">
        <f>-(K11-$N$11)</f>
        <v>10.97976317159981</v>
      </c>
      <c r="L12" s="709">
        <f>-(L11-$N$11)</f>
        <v>10.97976317159981</v>
      </c>
      <c r="M12" s="709">
        <f>-(M11-$N$11)</f>
        <v>10.97976317159981</v>
      </c>
      <c r="N12" s="710" t="s">
        <v>52</v>
      </c>
      <c r="O12" s="709">
        <f>-(O11-$N$11)</f>
        <v>10.97976317159981</v>
      </c>
      <c r="P12" s="709">
        <f>-(P11-$N$11)</f>
        <v>10.97976317159981</v>
      </c>
      <c r="Q12" s="709">
        <f>-(Q11-$N$11)</f>
        <v>10.97976317159981</v>
      </c>
    </row>
    <row r="13" spans="1:25" s="442" customFormat="1">
      <c r="B13" s="832"/>
      <c r="C13" s="787" t="s">
        <v>30</v>
      </c>
      <c r="D13" s="831" t="s">
        <v>78</v>
      </c>
      <c r="E13" s="787"/>
      <c r="F13" s="787"/>
      <c r="G13" s="785"/>
      <c r="H13" s="704"/>
    </row>
    <row r="14" spans="1:25" s="442" customFormat="1">
      <c r="B14" s="832"/>
      <c r="C14" s="787" t="s">
        <v>95</v>
      </c>
      <c r="D14" s="831" t="s">
        <v>78</v>
      </c>
      <c r="E14" s="787"/>
      <c r="F14" s="787"/>
      <c r="G14" s="785"/>
      <c r="H14" s="704"/>
      <c r="I14" s="617" t="s">
        <v>151</v>
      </c>
    </row>
    <row r="15" spans="1:25" s="442" customFormat="1">
      <c r="B15" s="833"/>
      <c r="C15" s="791" t="s">
        <v>96</v>
      </c>
      <c r="D15" s="834" t="s">
        <v>73</v>
      </c>
      <c r="E15" s="791"/>
      <c r="F15" s="791"/>
      <c r="G15" s="789"/>
      <c r="H15" s="704"/>
    </row>
    <row r="16" spans="1:25" s="442" customFormat="1">
      <c r="B16" s="712"/>
      <c r="C16" s="704"/>
      <c r="D16" s="704"/>
      <c r="E16" s="704"/>
      <c r="F16" s="704"/>
      <c r="G16" s="704"/>
    </row>
    <row r="17" spans="1:7" s="442" customFormat="1" ht="16.5" thickBot="1">
      <c r="A17" s="615" t="s">
        <v>153</v>
      </c>
    </row>
    <row r="18" spans="1:7" s="442" customFormat="1">
      <c r="B18" s="742" t="s">
        <v>553</v>
      </c>
      <c r="C18" s="743"/>
      <c r="D18" s="743"/>
      <c r="E18" s="743"/>
      <c r="F18" s="743"/>
      <c r="G18" s="744"/>
    </row>
    <row r="19" spans="1:7" s="442" customFormat="1">
      <c r="B19" s="968"/>
      <c r="C19" s="793"/>
      <c r="D19" s="793"/>
      <c r="E19" s="793"/>
      <c r="F19" s="793"/>
      <c r="G19" s="794"/>
    </row>
    <row r="20" spans="1:7" s="442" customFormat="1">
      <c r="B20" s="795"/>
      <c r="C20" s="796"/>
      <c r="D20" s="796"/>
      <c r="E20" s="796"/>
      <c r="F20" s="796"/>
      <c r="G20" s="797"/>
    </row>
    <row r="21" spans="1:7" s="442" customFormat="1">
      <c r="B21" s="795"/>
      <c r="C21" s="796"/>
      <c r="D21" s="796"/>
      <c r="E21" s="796"/>
      <c r="F21" s="796"/>
      <c r="G21" s="797"/>
    </row>
    <row r="22" spans="1:7" s="442" customFormat="1">
      <c r="B22" s="795"/>
      <c r="C22" s="796"/>
      <c r="D22" s="796"/>
      <c r="E22" s="796"/>
      <c r="F22" s="796"/>
      <c r="G22" s="797"/>
    </row>
    <row r="23" spans="1:7" s="442" customFormat="1" ht="16.5" thickBot="1">
      <c r="B23" s="798"/>
      <c r="C23" s="799"/>
      <c r="D23" s="799"/>
      <c r="E23" s="799"/>
      <c r="F23" s="799"/>
      <c r="G23" s="800"/>
    </row>
    <row r="24" spans="1:7" s="442" customFormat="1" ht="18.75" customHeight="1">
      <c r="B24" s="801" t="s">
        <v>66</v>
      </c>
      <c r="C24" s="802"/>
      <c r="D24" s="802"/>
      <c r="E24" s="802"/>
      <c r="F24" s="802"/>
      <c r="G24" s="835"/>
    </row>
    <row r="25" spans="1:7" s="442" customFormat="1" ht="31.5">
      <c r="B25" s="792" t="s">
        <v>124</v>
      </c>
      <c r="C25" s="793"/>
      <c r="D25" s="793"/>
      <c r="E25" s="793"/>
      <c r="F25" s="793"/>
      <c r="G25" s="794"/>
    </row>
    <row r="26" spans="1:7" s="442" customFormat="1">
      <c r="B26" s="795"/>
      <c r="C26" s="796"/>
      <c r="D26" s="796"/>
      <c r="E26" s="796"/>
      <c r="F26" s="796"/>
      <c r="G26" s="797"/>
    </row>
    <row r="27" spans="1:7" s="442" customFormat="1">
      <c r="B27" s="795"/>
      <c r="C27" s="796"/>
      <c r="D27" s="796"/>
      <c r="E27" s="796"/>
      <c r="F27" s="796"/>
      <c r="G27" s="797"/>
    </row>
    <row r="28" spans="1:7" s="442" customFormat="1">
      <c r="B28" s="795"/>
      <c r="C28" s="796"/>
      <c r="D28" s="796"/>
      <c r="E28" s="796"/>
      <c r="F28" s="796"/>
      <c r="G28" s="797"/>
    </row>
    <row r="29" spans="1:7" s="442" customFormat="1" ht="16.5" thickBot="1">
      <c r="B29" s="798"/>
      <c r="C29" s="799"/>
      <c r="D29" s="799"/>
      <c r="E29" s="799"/>
      <c r="F29" s="799"/>
      <c r="G29" s="800"/>
    </row>
    <row r="30" spans="1:7" s="442" customFormat="1"/>
    <row r="31" spans="1:7" s="442" customFormat="1">
      <c r="A31" s="615" t="s">
        <v>327</v>
      </c>
    </row>
    <row r="32" spans="1:7" s="442" customFormat="1"/>
    <row r="33" spans="2:2" s="442" customFormat="1"/>
    <row r="34" spans="2:2" s="442" customFormat="1"/>
    <row r="35" spans="2:2" s="442" customFormat="1"/>
    <row r="36" spans="2:2" s="442" customFormat="1"/>
    <row r="37" spans="2:2" s="442" customFormat="1"/>
    <row r="38" spans="2:2" s="442" customFormat="1"/>
    <row r="39" spans="2:2" s="442" customFormat="1"/>
    <row r="40" spans="2:2" s="442" customFormat="1"/>
    <row r="41" spans="2:2" s="442" customFormat="1"/>
    <row r="42" spans="2:2" s="442" customFormat="1"/>
    <row r="43" spans="2:2" s="442" customFormat="1"/>
    <row r="44" spans="2:2" s="442" customFormat="1"/>
    <row r="45" spans="2:2" s="442" customFormat="1">
      <c r="B45" s="442" t="s">
        <v>393</v>
      </c>
    </row>
    <row r="46" spans="2:2" s="442" customFormat="1">
      <c r="B46" s="442" t="s">
        <v>411</v>
      </c>
    </row>
    <row r="47" spans="2:2" s="442" customFormat="1">
      <c r="B47" s="442" t="s">
        <v>482</v>
      </c>
    </row>
    <row r="48" spans="2:2" s="442" customFormat="1"/>
    <row r="49" s="442" customFormat="1" ht="18.75" customHeight="1"/>
    <row r="50" s="442" customFormat="1"/>
    <row r="51" s="442" customFormat="1"/>
    <row r="52" s="442" customFormat="1"/>
    <row r="53" s="442" customFormat="1"/>
    <row r="54" s="442" customFormat="1"/>
    <row r="55" s="442" customFormat="1" ht="18.75" customHeight="1"/>
    <row r="56" s="442" customFormat="1"/>
    <row r="57" s="442" customFormat="1"/>
    <row r="58" s="442" customFormat="1"/>
    <row r="59" s="442" customFormat="1"/>
    <row r="60" s="442" customFormat="1"/>
    <row r="61" s="442" customFormat="1" ht="18.75" customHeight="1"/>
    <row r="62" s="442" customFormat="1"/>
    <row r="63" s="442" customFormat="1"/>
    <row r="64" s="442" customFormat="1"/>
    <row r="65" s="442" customFormat="1"/>
    <row r="66" s="442" customFormat="1"/>
    <row r="67" s="442" customFormat="1"/>
    <row r="68" s="442" customFormat="1"/>
    <row r="69" s="442" customFormat="1"/>
    <row r="70" s="442" customFormat="1"/>
    <row r="71" s="442" customFormat="1"/>
    <row r="72" s="442" customFormat="1" ht="18.75" customHeight="1"/>
    <row r="73" s="442" customFormat="1"/>
    <row r="74" s="442" customFormat="1"/>
    <row r="75" s="442" customFormat="1"/>
    <row r="76" s="442" customFormat="1"/>
    <row r="77" s="442" customFormat="1"/>
    <row r="78" s="442" customFormat="1"/>
    <row r="79" s="442" customFormat="1"/>
    <row r="80" s="442" customFormat="1"/>
    <row r="81" spans="2:4" s="442" customFormat="1"/>
    <row r="82" spans="2:4" s="442" customFormat="1"/>
    <row r="83" spans="2:4" s="442" customFormat="1">
      <c r="B83" s="712"/>
      <c r="D83" s="704"/>
    </row>
    <row r="84" spans="2:4" s="442" customFormat="1">
      <c r="B84" s="712"/>
      <c r="D84" s="704"/>
    </row>
    <row r="85" spans="2:4" s="442" customFormat="1">
      <c r="B85" s="712"/>
      <c r="D85" s="704"/>
    </row>
    <row r="86" spans="2:4" s="442" customFormat="1">
      <c r="B86" s="712"/>
      <c r="D86" s="704"/>
    </row>
    <row r="87" spans="2:4" s="442" customFormat="1">
      <c r="B87" s="712"/>
      <c r="D87" s="704"/>
    </row>
    <row r="88" spans="2:4" s="442" customFormat="1">
      <c r="B88" s="712"/>
      <c r="D88" s="704"/>
    </row>
    <row r="89" spans="2:4" s="442" customFormat="1">
      <c r="B89" s="712"/>
      <c r="D89" s="704"/>
    </row>
    <row r="90" spans="2:4" s="442" customFormat="1">
      <c r="B90" s="712"/>
      <c r="D90" s="704"/>
    </row>
    <row r="91" spans="2:4" s="442" customFormat="1">
      <c r="B91" s="712"/>
      <c r="D91" s="704"/>
    </row>
    <row r="92" spans="2:4" s="442" customFormat="1">
      <c r="B92" s="712"/>
      <c r="D92" s="704"/>
    </row>
    <row r="93" spans="2:4" s="442" customFormat="1">
      <c r="B93" s="712"/>
      <c r="D93" s="704"/>
    </row>
    <row r="94" spans="2:4" s="442" customFormat="1">
      <c r="B94" s="712"/>
      <c r="D94" s="704"/>
    </row>
    <row r="95" spans="2:4" s="442" customFormat="1">
      <c r="B95" s="712"/>
      <c r="D95" s="704"/>
    </row>
    <row r="96" spans="2:4" s="442" customFormat="1">
      <c r="B96" s="712"/>
      <c r="D96" s="704"/>
    </row>
    <row r="97" spans="2:4" s="442" customFormat="1">
      <c r="B97" s="712"/>
      <c r="D97" s="704"/>
    </row>
    <row r="98" spans="2:4" s="442" customFormat="1">
      <c r="B98" s="712"/>
      <c r="D98" s="704"/>
    </row>
    <row r="99" spans="2:4" s="442" customFormat="1">
      <c r="B99" s="712"/>
      <c r="D99" s="704"/>
    </row>
    <row r="100" spans="2:4" s="442" customFormat="1"/>
    <row r="101" spans="2:4" s="442" customFormat="1"/>
    <row r="102" spans="2:4" s="442" customFormat="1"/>
    <row r="103" spans="2:4" s="442" customFormat="1"/>
    <row r="104" spans="2:4" s="442" customFormat="1"/>
    <row r="105" spans="2:4" s="442" customFormat="1"/>
    <row r="106" spans="2:4" s="442" customFormat="1"/>
    <row r="107" spans="2:4" s="442" customFormat="1"/>
    <row r="108" spans="2:4" s="442" customFormat="1"/>
    <row r="109" spans="2:4" s="442" customFormat="1"/>
    <row r="110" spans="2:4" s="442" customFormat="1"/>
    <row r="111" spans="2:4" s="442" customFormat="1"/>
    <row r="112" spans="2:4" s="442" customFormat="1"/>
    <row r="113" s="442" customFormat="1"/>
    <row r="114" s="442" customFormat="1"/>
    <row r="115" s="442" customFormat="1"/>
    <row r="116" s="442" customFormat="1"/>
    <row r="117" s="442" customFormat="1"/>
    <row r="118" s="442" customFormat="1"/>
    <row r="119" s="442" customFormat="1"/>
    <row r="120" s="442" customFormat="1"/>
    <row r="121" s="442" customFormat="1"/>
    <row r="122" s="442" customFormat="1"/>
    <row r="123" s="442" customFormat="1"/>
    <row r="124" s="442" customFormat="1"/>
    <row r="125" s="442" customFormat="1"/>
    <row r="126" s="442" customFormat="1"/>
    <row r="127" s="442" customFormat="1"/>
    <row r="128" s="442" customFormat="1"/>
    <row r="129" s="442" customFormat="1"/>
    <row r="130" s="442" customFormat="1"/>
    <row r="131" s="442" customFormat="1"/>
    <row r="132" s="442" customFormat="1"/>
    <row r="133" s="442" customFormat="1"/>
    <row r="134" s="442" customFormat="1"/>
    <row r="135" s="442" customFormat="1"/>
    <row r="136" s="442" customFormat="1"/>
    <row r="137" s="442" customFormat="1"/>
    <row r="138" s="442" customFormat="1"/>
    <row r="139" s="442" customFormat="1"/>
    <row r="140" s="442" customFormat="1"/>
    <row r="141" s="442" customFormat="1"/>
    <row r="142" s="442" customFormat="1"/>
    <row r="143" s="442" customFormat="1"/>
    <row r="144" s="442" customFormat="1"/>
    <row r="145" s="442" customFormat="1"/>
    <row r="146" s="442" customFormat="1"/>
    <row r="147" s="442" customFormat="1"/>
    <row r="148" s="442" customFormat="1"/>
    <row r="149" s="442" customFormat="1"/>
    <row r="150" s="442" customFormat="1"/>
    <row r="151" s="442" customFormat="1"/>
    <row r="152" s="442" customFormat="1"/>
    <row r="153" s="442" customFormat="1"/>
    <row r="154" s="442" customFormat="1"/>
    <row r="155" s="442" customFormat="1"/>
    <row r="156" s="442" customFormat="1"/>
    <row r="157" s="442" customFormat="1"/>
    <row r="158" s="442" customFormat="1"/>
    <row r="159" s="442" customFormat="1"/>
    <row r="160" s="442" customFormat="1"/>
    <row r="161" s="442" customFormat="1"/>
    <row r="162" s="442" customFormat="1"/>
    <row r="163" s="442" customFormat="1"/>
    <row r="164" s="442" customFormat="1"/>
    <row r="165" s="442" customFormat="1"/>
    <row r="166" s="442" customFormat="1"/>
    <row r="167" s="442" customFormat="1"/>
    <row r="168" s="442" customFormat="1"/>
    <row r="169" s="442" customFormat="1"/>
    <row r="170" s="442" customFormat="1"/>
    <row r="171" s="442" customFormat="1"/>
    <row r="172" s="442" customFormat="1"/>
    <row r="173" s="442" customFormat="1"/>
    <row r="174" s="442" customFormat="1"/>
    <row r="175" s="442" customFormat="1"/>
    <row r="176" s="442" customFormat="1"/>
    <row r="177" s="442" customFormat="1"/>
    <row r="178" s="442" customFormat="1"/>
    <row r="179" s="442" customFormat="1"/>
    <row r="180" s="442" customFormat="1"/>
    <row r="181" s="442" customFormat="1"/>
    <row r="182" s="442" customFormat="1"/>
    <row r="183" s="442" customFormat="1"/>
    <row r="184" s="442" customFormat="1"/>
    <row r="185" s="442" customFormat="1"/>
    <row r="186" s="442" customFormat="1"/>
    <row r="187" s="442" customFormat="1"/>
    <row r="188" s="442" customFormat="1"/>
    <row r="189" s="442" customFormat="1"/>
    <row r="190" s="442" customFormat="1"/>
    <row r="191" s="442" customFormat="1"/>
    <row r="192" s="442" customFormat="1"/>
    <row r="193" s="442" customFormat="1"/>
    <row r="194" s="442" customFormat="1"/>
    <row r="195" s="442" customFormat="1"/>
    <row r="196" s="442" customFormat="1"/>
    <row r="197" s="442" customFormat="1"/>
    <row r="198" s="442" customFormat="1"/>
    <row r="199" s="442" customFormat="1"/>
    <row r="200" s="442" customFormat="1"/>
    <row r="201" s="442" customFormat="1"/>
    <row r="202" s="442" customFormat="1"/>
    <row r="203" s="442" customFormat="1"/>
    <row r="204" s="442" customFormat="1"/>
    <row r="205" s="442" customFormat="1"/>
    <row r="206" s="442" customFormat="1"/>
    <row r="207" s="442" customFormat="1"/>
    <row r="208" s="442" customFormat="1"/>
    <row r="209" s="442" customFormat="1"/>
    <row r="210" s="442" customFormat="1"/>
    <row r="211" s="442" customFormat="1"/>
    <row r="212" s="442" customFormat="1"/>
    <row r="213" s="442" customFormat="1"/>
    <row r="214" s="442" customFormat="1"/>
    <row r="215" s="442" customFormat="1"/>
    <row r="216" s="442" customFormat="1"/>
    <row r="217" s="442" customFormat="1"/>
    <row r="218" s="442" customFormat="1"/>
    <row r="219" s="442" customFormat="1"/>
    <row r="220" s="442" customFormat="1"/>
    <row r="221" s="442" customFormat="1"/>
    <row r="222" s="442" customFormat="1"/>
    <row r="223" s="442" customFormat="1"/>
    <row r="224" s="442" customFormat="1"/>
    <row r="225" s="442" customFormat="1"/>
    <row r="226" s="442" customFormat="1"/>
    <row r="227" s="442" customFormat="1"/>
    <row r="228" s="442" customFormat="1"/>
    <row r="229" s="442" customFormat="1"/>
    <row r="230" s="442" customFormat="1"/>
    <row r="231" s="442" customFormat="1"/>
    <row r="232" s="442" customFormat="1"/>
    <row r="233" s="442" customFormat="1"/>
    <row r="234" s="442" customFormat="1"/>
    <row r="235" s="442" customFormat="1"/>
    <row r="236" s="442" customFormat="1"/>
    <row r="237" s="442" customFormat="1"/>
    <row r="238" s="442" customFormat="1"/>
    <row r="239" s="442" customFormat="1"/>
    <row r="240" s="442" customFormat="1"/>
    <row r="241" s="442" customFormat="1"/>
    <row r="242" s="442" customFormat="1"/>
    <row r="243" s="442" customFormat="1"/>
    <row r="244" s="442" customFormat="1"/>
    <row r="245" s="442" customFormat="1"/>
    <row r="246" s="442" customFormat="1"/>
    <row r="247" s="442" customFormat="1"/>
    <row r="248" s="442" customFormat="1"/>
    <row r="249" s="442" customFormat="1"/>
    <row r="250" s="442" customFormat="1"/>
    <row r="251" s="442" customFormat="1"/>
    <row r="252" s="442" customFormat="1"/>
    <row r="253" s="442" customFormat="1"/>
    <row r="254" s="442" customFormat="1"/>
    <row r="255" s="442" customFormat="1"/>
    <row r="256" s="442" customFormat="1"/>
    <row r="257" s="442" customFormat="1"/>
    <row r="258" s="442" customFormat="1"/>
    <row r="259" s="442" customFormat="1"/>
    <row r="260" s="442" customFormat="1"/>
    <row r="261" s="442" customFormat="1"/>
    <row r="262" s="442" customFormat="1"/>
    <row r="263" s="442" customFormat="1"/>
    <row r="264" s="442" customFormat="1"/>
    <row r="265" s="442" customFormat="1"/>
    <row r="266" s="442" customFormat="1"/>
    <row r="267" s="442" customFormat="1"/>
    <row r="268" s="442" customFormat="1"/>
    <row r="269" s="442" customFormat="1"/>
    <row r="270" s="442" customFormat="1"/>
    <row r="271" s="442" customFormat="1"/>
    <row r="272" s="442" customFormat="1"/>
    <row r="273" s="442" customFormat="1"/>
    <row r="274" s="442" customFormat="1"/>
    <row r="275" s="442" customFormat="1"/>
    <row r="276" s="442" customFormat="1"/>
    <row r="277" s="442" customFormat="1"/>
    <row r="278" s="442" customFormat="1"/>
    <row r="279" s="442" customFormat="1"/>
    <row r="280" s="442" customFormat="1"/>
    <row r="281" s="442" customFormat="1"/>
    <row r="282" s="442" customFormat="1"/>
    <row r="283" s="442" customFormat="1"/>
    <row r="284" s="442" customFormat="1"/>
    <row r="285" s="442" customFormat="1"/>
    <row r="286" s="442" customFormat="1"/>
    <row r="287" s="442" customFormat="1"/>
    <row r="288" s="442" customFormat="1"/>
    <row r="289" s="442" customFormat="1"/>
    <row r="290" s="442" customFormat="1"/>
    <row r="291" s="442" customFormat="1"/>
    <row r="292" s="442" customFormat="1"/>
    <row r="293" s="442" customFormat="1"/>
    <row r="294" s="442" customFormat="1"/>
    <row r="295" s="442" customFormat="1"/>
    <row r="296" s="442" customFormat="1"/>
    <row r="297" s="442" customFormat="1"/>
    <row r="298" s="442" customFormat="1"/>
    <row r="299" s="442" customFormat="1"/>
    <row r="300" s="442" customFormat="1"/>
    <row r="301" s="442" customFormat="1"/>
    <row r="302" s="442" customFormat="1"/>
    <row r="303" s="442" customFormat="1"/>
    <row r="304" s="442" customFormat="1"/>
    <row r="305" s="442" customFormat="1"/>
    <row r="306" s="442" customFormat="1"/>
    <row r="307" s="442" customFormat="1"/>
    <row r="308" s="442" customFormat="1"/>
    <row r="309" s="442" customFormat="1"/>
    <row r="310" s="442" customFormat="1"/>
    <row r="311" s="442" customFormat="1"/>
    <row r="312" s="442" customFormat="1"/>
    <row r="313" s="442" customFormat="1"/>
    <row r="314" s="442" customFormat="1"/>
    <row r="315" s="442" customFormat="1"/>
    <row r="316" s="442" customFormat="1"/>
    <row r="317" s="442" customFormat="1"/>
    <row r="318" s="442" customFormat="1"/>
    <row r="319" s="442" customFormat="1"/>
    <row r="320" s="442" customFormat="1"/>
    <row r="321" s="442" customFormat="1"/>
    <row r="322" s="442" customFormat="1"/>
    <row r="323" s="442" customFormat="1"/>
    <row r="324" s="442" customFormat="1"/>
    <row r="325" s="442" customFormat="1"/>
    <row r="326" s="442" customFormat="1"/>
    <row r="327" s="442" customFormat="1"/>
    <row r="328" s="442" customFormat="1"/>
    <row r="329" s="442" customFormat="1"/>
    <row r="330" s="442" customFormat="1"/>
    <row r="331" s="442" customFormat="1"/>
    <row r="332" s="442" customFormat="1"/>
    <row r="333" s="442" customFormat="1"/>
    <row r="334" s="442" customFormat="1"/>
    <row r="335" s="442" customFormat="1"/>
    <row r="336" s="442" customFormat="1"/>
    <row r="337" s="442" customFormat="1"/>
    <row r="338" s="442" customFormat="1"/>
    <row r="339" s="442" customFormat="1"/>
    <row r="340" s="442" customFormat="1"/>
    <row r="341" s="442" customFormat="1"/>
    <row r="342" s="442" customFormat="1"/>
    <row r="343" s="442" customFormat="1"/>
    <row r="344" s="442" customFormat="1"/>
    <row r="345" s="442" customFormat="1"/>
    <row r="346" s="442" customFormat="1"/>
    <row r="347" s="442" customFormat="1"/>
    <row r="348" s="442" customFormat="1"/>
    <row r="349" s="442" customFormat="1"/>
    <row r="350" s="442" customFormat="1"/>
    <row r="351" s="442" customFormat="1"/>
    <row r="352" s="442" customFormat="1"/>
    <row r="353" s="442" customFormat="1"/>
    <row r="354" s="442" customFormat="1"/>
    <row r="355" s="442" customFormat="1"/>
    <row r="356" s="442" customFormat="1"/>
    <row r="357" s="442" customFormat="1"/>
    <row r="358" s="442" customFormat="1"/>
    <row r="359" s="442" customFormat="1"/>
    <row r="360" s="442" customFormat="1"/>
    <row r="361" s="442" customFormat="1"/>
    <row r="362" s="442" customFormat="1"/>
    <row r="363" s="442" customFormat="1"/>
    <row r="364" s="442" customFormat="1"/>
    <row r="365" s="442" customFormat="1"/>
    <row r="366" s="442" customFormat="1"/>
    <row r="367" s="442" customFormat="1"/>
    <row r="368" s="442" customFormat="1"/>
    <row r="369" s="442" customFormat="1"/>
    <row r="370" s="442" customFormat="1"/>
    <row r="371" s="442" customFormat="1"/>
    <row r="372" s="442" customFormat="1"/>
    <row r="373" s="442" customFormat="1"/>
    <row r="374" s="442" customFormat="1"/>
    <row r="375" s="442" customFormat="1"/>
    <row r="376" s="442" customFormat="1"/>
    <row r="377" s="442" customFormat="1"/>
    <row r="378" s="442" customFormat="1"/>
    <row r="379" s="442" customFormat="1"/>
    <row r="380" s="442" customFormat="1"/>
    <row r="381" s="442" customFormat="1"/>
    <row r="382" s="442" customFormat="1"/>
    <row r="383" s="442" customFormat="1"/>
    <row r="384" s="442" customFormat="1"/>
    <row r="385" s="442" customFormat="1"/>
    <row r="386" s="442" customFormat="1"/>
    <row r="387" s="442" customFormat="1"/>
    <row r="388" s="442" customFormat="1"/>
    <row r="389" s="442" customFormat="1"/>
    <row r="390" s="442" customFormat="1"/>
    <row r="391" s="442" customFormat="1"/>
    <row r="392" s="442" customFormat="1"/>
    <row r="393" s="442" customFormat="1"/>
    <row r="394" s="442" customFormat="1"/>
    <row r="395" s="442" customFormat="1"/>
    <row r="396" s="442" customFormat="1"/>
    <row r="397" s="442" customFormat="1"/>
    <row r="398" s="442" customFormat="1"/>
    <row r="399" s="442" customFormat="1"/>
    <row r="400" s="442" customFormat="1"/>
    <row r="401" s="442" customFormat="1"/>
    <row r="402" s="442" customFormat="1"/>
    <row r="403" s="442" customFormat="1"/>
    <row r="404" s="442" customFormat="1"/>
    <row r="405" s="442" customFormat="1"/>
    <row r="406" s="442" customFormat="1"/>
    <row r="407" s="442" customFormat="1"/>
    <row r="408" s="442" customFormat="1"/>
    <row r="409" s="442" customFormat="1"/>
    <row r="410" s="442" customFormat="1"/>
    <row r="411" s="442" customFormat="1"/>
    <row r="412" s="442" customFormat="1"/>
    <row r="413" s="442" customFormat="1"/>
    <row r="414" s="442" customFormat="1"/>
    <row r="415" s="442" customFormat="1"/>
    <row r="416" s="442" customFormat="1"/>
    <row r="417" s="442" customFormat="1"/>
    <row r="418" s="442" customFormat="1"/>
    <row r="419" s="442" customFormat="1"/>
    <row r="420" s="442" customFormat="1"/>
    <row r="421" s="442" customFormat="1"/>
    <row r="422" s="442" customFormat="1"/>
    <row r="423" s="442" customFormat="1"/>
    <row r="424" s="442" customFormat="1"/>
    <row r="425" s="442" customFormat="1"/>
    <row r="426" s="442" customFormat="1"/>
    <row r="427" s="442" customFormat="1"/>
    <row r="428" s="442" customFormat="1"/>
    <row r="429" s="442" customFormat="1"/>
    <row r="430" s="442" customFormat="1"/>
    <row r="431" s="442" customFormat="1"/>
    <row r="432" s="442" customFormat="1"/>
    <row r="433" s="442" customFormat="1"/>
    <row r="434" s="442" customFormat="1"/>
    <row r="435" s="442" customFormat="1"/>
    <row r="436" s="442" customFormat="1"/>
    <row r="437" s="442" customFormat="1"/>
    <row r="438" s="442" customFormat="1"/>
    <row r="439" s="442" customFormat="1"/>
    <row r="440" s="442" customFormat="1"/>
    <row r="441" s="442" customFormat="1"/>
    <row r="442" s="442" customFormat="1"/>
    <row r="443" s="442" customFormat="1"/>
    <row r="444" s="442" customFormat="1"/>
    <row r="445" s="442" customFormat="1"/>
    <row r="446" s="442" customFormat="1"/>
    <row r="447" s="442" customFormat="1"/>
    <row r="448" s="442" customFormat="1"/>
    <row r="449" s="442" customFormat="1"/>
    <row r="450" s="442" customFormat="1"/>
    <row r="451" s="442" customFormat="1"/>
    <row r="452" s="442" customFormat="1"/>
    <row r="453" s="442" customFormat="1"/>
    <row r="454" s="442" customFormat="1"/>
    <row r="455" s="442" customFormat="1"/>
    <row r="456" s="442" customFormat="1"/>
    <row r="457" s="442" customFormat="1"/>
    <row r="458" s="442" customFormat="1"/>
    <row r="459" s="442" customFormat="1"/>
    <row r="460" s="442" customFormat="1"/>
    <row r="461" s="442" customFormat="1"/>
    <row r="462" s="442" customFormat="1"/>
    <row r="463" s="442" customFormat="1"/>
    <row r="464" s="442" customFormat="1"/>
    <row r="465" s="442" customFormat="1"/>
    <row r="466" s="442" customFormat="1"/>
    <row r="467" s="442" customFormat="1"/>
    <row r="468" s="442" customFormat="1"/>
    <row r="469" s="442" customFormat="1"/>
    <row r="470" s="442" customFormat="1"/>
    <row r="471" s="442" customFormat="1"/>
    <row r="472" s="442" customFormat="1"/>
    <row r="473" s="442" customFormat="1"/>
    <row r="474" s="442" customFormat="1"/>
    <row r="475" s="442" customFormat="1"/>
    <row r="476" s="442" customFormat="1"/>
    <row r="477" s="442" customFormat="1"/>
    <row r="478" s="442" customFormat="1"/>
    <row r="479" s="442" customFormat="1"/>
    <row r="480" s="442" customFormat="1"/>
    <row r="481" s="442" customFormat="1"/>
    <row r="482" s="442" customFormat="1"/>
    <row r="483" s="442" customFormat="1"/>
    <row r="484" s="442" customFormat="1"/>
    <row r="485" s="442" customFormat="1"/>
    <row r="486" s="442" customFormat="1"/>
    <row r="487" s="442" customFormat="1"/>
    <row r="488" s="442" customFormat="1"/>
    <row r="489" s="442" customFormat="1"/>
    <row r="490" s="442" customFormat="1"/>
    <row r="491" s="442" customFormat="1"/>
    <row r="492" s="442" customFormat="1"/>
    <row r="493" s="442" customFormat="1"/>
    <row r="494" s="442" customFormat="1"/>
    <row r="495" s="442" customFormat="1"/>
    <row r="496" s="442" customFormat="1"/>
    <row r="497" s="442" customFormat="1"/>
    <row r="498" s="442" customFormat="1"/>
    <row r="499" s="442" customFormat="1"/>
    <row r="500" s="442" customFormat="1"/>
    <row r="501" s="442" customFormat="1"/>
    <row r="502" s="442" customFormat="1"/>
    <row r="503" s="442" customFormat="1"/>
    <row r="504" s="442" customFormat="1"/>
    <row r="505" s="442" customFormat="1"/>
    <row r="506" s="442" customFormat="1"/>
    <row r="507" s="442" customFormat="1"/>
    <row r="508" s="442" customFormat="1"/>
    <row r="509" s="442" customFormat="1"/>
    <row r="510" s="442" customFormat="1"/>
    <row r="511" s="442" customFormat="1"/>
    <row r="512" s="442" customFormat="1"/>
    <row r="513" s="442" customFormat="1"/>
    <row r="514" s="442" customFormat="1"/>
    <row r="515" s="442" customFormat="1"/>
    <row r="516" s="442" customFormat="1"/>
    <row r="517" s="442" customFormat="1"/>
    <row r="518" s="442" customFormat="1"/>
    <row r="519" s="442" customFormat="1"/>
    <row r="520" s="442" customFormat="1"/>
    <row r="521" s="442" customFormat="1"/>
    <row r="522" s="442" customFormat="1"/>
    <row r="523" s="442" customFormat="1"/>
    <row r="524" s="442" customFormat="1"/>
    <row r="525" s="442" customFormat="1"/>
    <row r="526" s="442" customFormat="1"/>
    <row r="527" s="442" customFormat="1"/>
    <row r="528" s="442" customFormat="1"/>
    <row r="529" s="442" customFormat="1"/>
    <row r="530" s="442" customFormat="1"/>
    <row r="531" s="442" customFormat="1"/>
    <row r="532" s="442" customFormat="1"/>
    <row r="533" s="442" customFormat="1"/>
    <row r="534" s="442" customFormat="1"/>
    <row r="535" s="442" customFormat="1"/>
    <row r="536" s="442" customFormat="1"/>
    <row r="537" s="442" customFormat="1"/>
    <row r="538" s="442" customFormat="1"/>
    <row r="539" s="442" customFormat="1"/>
    <row r="540" s="442" customFormat="1"/>
    <row r="541" s="442" customFormat="1"/>
    <row r="542" s="442" customFormat="1"/>
    <row r="543" s="442" customFormat="1"/>
    <row r="544" s="442" customFormat="1"/>
    <row r="545" s="442" customFormat="1"/>
    <row r="546" s="442" customFormat="1"/>
    <row r="547" s="442" customFormat="1"/>
    <row r="548" s="442" customFormat="1"/>
    <row r="549" s="442" customFormat="1"/>
    <row r="550" s="442" customFormat="1"/>
    <row r="551" s="442" customFormat="1"/>
    <row r="552" s="442" customFormat="1"/>
    <row r="553" s="442" customFormat="1"/>
    <row r="554" s="442" customFormat="1"/>
    <row r="555" s="442" customFormat="1"/>
    <row r="556" s="442" customFormat="1"/>
    <row r="557" s="442" customFormat="1"/>
    <row r="558" s="442" customFormat="1"/>
    <row r="559" s="442" customFormat="1"/>
    <row r="560" s="442" customFormat="1"/>
    <row r="561" s="442" customFormat="1"/>
    <row r="562" s="442" customFormat="1"/>
    <row r="563" s="442" customFormat="1"/>
    <row r="564" s="442" customFormat="1"/>
    <row r="565" s="442" customFormat="1"/>
    <row r="566" s="442" customFormat="1"/>
    <row r="567" s="442" customFormat="1"/>
    <row r="568" s="442" customFormat="1"/>
    <row r="569" s="442" customFormat="1"/>
    <row r="570" s="442" customFormat="1"/>
    <row r="571" s="442" customFormat="1"/>
    <row r="572" s="442" customFormat="1"/>
    <row r="573" s="442" customFormat="1"/>
    <row r="574" s="442" customFormat="1"/>
    <row r="575" s="442" customFormat="1"/>
    <row r="576" s="442" customFormat="1"/>
    <row r="577" s="442" customFormat="1"/>
    <row r="578" s="442" customFormat="1"/>
    <row r="579" s="442" customFormat="1"/>
    <row r="580" s="442" customFormat="1"/>
    <row r="581" s="442" customFormat="1"/>
    <row r="582" s="442" customFormat="1"/>
    <row r="583" s="442" customFormat="1"/>
    <row r="584" s="442" customFormat="1"/>
    <row r="585" s="442" customFormat="1"/>
    <row r="586" s="442" customFormat="1"/>
    <row r="587" s="442" customFormat="1"/>
    <row r="588" s="442" customFormat="1"/>
    <row r="589" s="442" customFormat="1"/>
    <row r="590" s="442" customFormat="1"/>
    <row r="591" s="442" customFormat="1"/>
    <row r="592" s="442" customFormat="1"/>
    <row r="593" s="442" customFormat="1"/>
    <row r="594" s="442" customFormat="1"/>
    <row r="595" s="442" customFormat="1"/>
    <row r="596" s="442" customFormat="1"/>
    <row r="597" s="442" customFormat="1"/>
    <row r="598" s="442" customFormat="1"/>
    <row r="599" s="442" customFormat="1"/>
    <row r="600" s="442" customFormat="1"/>
    <row r="601" s="442" customFormat="1"/>
    <row r="602" s="442" customFormat="1"/>
    <row r="603" s="442" customFormat="1"/>
    <row r="604" s="442" customFormat="1"/>
    <row r="605" s="442" customFormat="1"/>
    <row r="606" s="442" customFormat="1"/>
    <row r="607" s="442" customFormat="1"/>
    <row r="608" s="442" customFormat="1"/>
    <row r="609" s="442" customFormat="1"/>
    <row r="610" s="442" customFormat="1"/>
    <row r="611" s="442" customFormat="1"/>
    <row r="612" s="442" customFormat="1"/>
    <row r="613" s="442" customFormat="1"/>
    <row r="614" s="442" customFormat="1"/>
    <row r="615" s="442" customFormat="1"/>
    <row r="616" s="442" customFormat="1"/>
    <row r="617" s="442" customFormat="1"/>
    <row r="618" s="442" customFormat="1"/>
    <row r="619" s="442" customFormat="1"/>
    <row r="620" s="442" customFormat="1"/>
    <row r="621" s="442" customFormat="1"/>
    <row r="622" s="442" customFormat="1"/>
    <row r="623" s="442" customFormat="1"/>
    <row r="624" s="442" customFormat="1"/>
    <row r="625" s="442" customFormat="1"/>
    <row r="626" s="442" customFormat="1"/>
    <row r="627" s="442" customFormat="1"/>
    <row r="628" s="442" customFormat="1"/>
    <row r="629" s="442" customFormat="1"/>
    <row r="630" s="442" customFormat="1"/>
    <row r="631" s="442" customFormat="1"/>
    <row r="632" s="442" customFormat="1"/>
    <row r="633" s="442" customFormat="1"/>
    <row r="634" s="442" customFormat="1"/>
    <row r="635" s="442" customFormat="1"/>
    <row r="636" s="442" customFormat="1"/>
    <row r="637" s="442" customFormat="1"/>
    <row r="638" s="442" customFormat="1"/>
    <row r="639" s="442" customFormat="1"/>
    <row r="640" s="442" customFormat="1"/>
    <row r="641" s="442" customFormat="1"/>
    <row r="642" s="442" customFormat="1"/>
    <row r="643" s="442" customFormat="1"/>
    <row r="644" s="442" customFormat="1"/>
    <row r="645" s="442" customFormat="1"/>
    <row r="646" s="442" customFormat="1"/>
    <row r="647" s="442" customFormat="1"/>
    <row r="648" s="442" customFormat="1"/>
    <row r="649" s="442" customFormat="1"/>
    <row r="650" s="442" customFormat="1"/>
    <row r="651" s="442" customFormat="1"/>
    <row r="652" s="442" customFormat="1"/>
    <row r="653" s="442" customFormat="1"/>
    <row r="654" s="442" customFormat="1"/>
    <row r="655" s="442" customFormat="1"/>
    <row r="656" s="442" customFormat="1"/>
    <row r="657" s="442" customFormat="1"/>
    <row r="658" s="442" customFormat="1"/>
    <row r="659" s="442" customFormat="1"/>
    <row r="660" s="442" customFormat="1"/>
    <row r="661" s="442" customFormat="1"/>
    <row r="662" s="442" customFormat="1"/>
    <row r="663" s="442" customFormat="1"/>
    <row r="664" s="442" customFormat="1"/>
    <row r="665" s="442" customFormat="1"/>
    <row r="666" s="442" customFormat="1"/>
    <row r="667" s="442" customFormat="1"/>
    <row r="668" s="442" customFormat="1"/>
    <row r="669" s="442" customFormat="1"/>
    <row r="670" s="442" customFormat="1"/>
    <row r="671" s="442" customFormat="1"/>
    <row r="672" s="442" customFormat="1"/>
    <row r="673" spans="1:25" s="442" customFormat="1"/>
    <row r="674" spans="1:25" s="442" customFormat="1"/>
    <row r="675" spans="1:25" s="442" customFormat="1"/>
    <row r="676" spans="1:25" s="442" customFormat="1"/>
    <row r="677" spans="1:25" s="442" customFormat="1"/>
    <row r="678" spans="1:25" s="442" customFormat="1">
      <c r="A678" s="713"/>
    </row>
    <row r="679" spans="1:25" s="442" customFormat="1">
      <c r="A679" s="713"/>
      <c r="O679" s="713"/>
      <c r="P679" s="713"/>
      <c r="Q679" s="713"/>
      <c r="R679" s="713"/>
      <c r="S679" s="713"/>
      <c r="T679" s="713"/>
      <c r="U679" s="713"/>
      <c r="V679" s="713"/>
      <c r="W679" s="713"/>
      <c r="X679" s="713"/>
      <c r="Y679" s="713"/>
    </row>
    <row r="680" spans="1:25" s="442" customFormat="1">
      <c r="A680" s="713"/>
      <c r="O680" s="713"/>
      <c r="P680" s="713"/>
      <c r="Q680" s="713"/>
      <c r="R680" s="713"/>
      <c r="S680" s="713"/>
      <c r="T680" s="713"/>
      <c r="U680" s="713"/>
      <c r="V680" s="713"/>
      <c r="W680" s="713"/>
      <c r="X680" s="713"/>
      <c r="Y680" s="713"/>
    </row>
  </sheetData>
  <sheetProtection algorithmName="SHA-512" hashValue="nt5Yf/bTL/hteqoI96k0yKjXh22kpdeClM77byElf9NfZ2IshyEjG1ooQewAxuJyPu8amM4TpbyGIQzZWfwNag==" saltValue="oz4PH3B8Vr5NFE93YVhSXg==" spinCount="100000" sheet="1" objects="1" scenarios="1"/>
  <protectedRanges>
    <protectedRange sqref="B25:G29" name="範囲3"/>
    <protectedRange sqref="B19:G23" name="範囲2"/>
    <protectedRange sqref="C5:G15" name="範囲1"/>
  </protectedRanges>
  <mergeCells count="2">
    <mergeCell ref="K3:M3"/>
    <mergeCell ref="O3:Q3"/>
  </mergeCells>
  <phoneticPr fontId="9"/>
  <pageMargins left="0.7" right="0.7" top="0.78740157499999996" bottom="0.78740157499999996" header="0.3" footer="0.3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0BE7A-1A61-4773-9FDD-AA619BCDB12A}">
  <dimension ref="A1:Y681"/>
  <sheetViews>
    <sheetView showGridLines="0" topLeftCell="A6" workbookViewId="0">
      <selection activeCell="B23" sqref="B23:G34"/>
    </sheetView>
  </sheetViews>
  <sheetFormatPr defaultColWidth="10.77734375" defaultRowHeight="18.75"/>
  <cols>
    <col min="1" max="1" width="1.5546875" style="3" customWidth="1"/>
    <col min="2" max="2" width="13.5546875" customWidth="1"/>
    <col min="3" max="3" width="24.21875" customWidth="1"/>
    <col min="4" max="4" width="9.33203125" customWidth="1"/>
    <col min="5" max="6" width="19" customWidth="1"/>
    <col min="7" max="7" width="23.6640625" customWidth="1"/>
    <col min="8" max="9" width="1.5546875" customWidth="1"/>
    <col min="10" max="10" width="19" customWidth="1"/>
    <col min="11" max="11" width="10.77734375" customWidth="1"/>
    <col min="15" max="17" width="10.77734375" style="3"/>
    <col min="18" max="19" width="1.5546875" style="3" customWidth="1"/>
    <col min="20" max="20" width="31.6640625" style="3" customWidth="1"/>
    <col min="21" max="21" width="12.77734375" style="3" customWidth="1"/>
    <col min="22" max="24" width="10.77734375" style="3"/>
    <col min="25" max="25" width="22.33203125" style="3" bestFit="1" customWidth="1"/>
    <col min="26" max="16384" width="10.77734375" style="3"/>
  </cols>
  <sheetData>
    <row r="1" spans="1:25" customFormat="1" ht="19.5" thickBot="1">
      <c r="A1" s="4" t="s">
        <v>147</v>
      </c>
      <c r="B1" s="5"/>
      <c r="D1" s="2"/>
      <c r="I1" s="75" t="s">
        <v>48</v>
      </c>
      <c r="J1" s="72"/>
      <c r="K1" s="72"/>
      <c r="L1" s="72"/>
      <c r="M1" s="72"/>
      <c r="N1" s="72"/>
      <c r="O1" s="77"/>
      <c r="P1" s="77"/>
      <c r="Q1" s="77"/>
      <c r="S1" s="4" t="s">
        <v>79</v>
      </c>
    </row>
    <row r="2" spans="1:25" customFormat="1">
      <c r="B2" s="28"/>
      <c r="C2" s="17"/>
      <c r="D2" s="18"/>
      <c r="E2" s="32" t="s">
        <v>150</v>
      </c>
      <c r="F2" s="33"/>
      <c r="G2" s="37" t="s">
        <v>222</v>
      </c>
      <c r="I2" s="72"/>
      <c r="J2" s="83"/>
      <c r="K2" s="84" t="s">
        <v>324</v>
      </c>
      <c r="L2" s="84"/>
      <c r="M2" s="84"/>
      <c r="N2" s="84"/>
      <c r="O2" s="84"/>
      <c r="P2" s="84"/>
      <c r="Q2" s="85"/>
      <c r="T2" s="55"/>
      <c r="U2" s="24"/>
      <c r="V2" s="67" t="s">
        <v>313</v>
      </c>
      <c r="W2" s="67"/>
      <c r="X2" s="67"/>
      <c r="Y2" s="52" t="s">
        <v>235</v>
      </c>
    </row>
    <row r="3" spans="1:25" customFormat="1">
      <c r="B3" s="29" t="s">
        <v>76</v>
      </c>
      <c r="C3" s="19" t="s">
        <v>181</v>
      </c>
      <c r="D3" s="20" t="s">
        <v>81</v>
      </c>
      <c r="E3" s="34" t="s">
        <v>551</v>
      </c>
      <c r="F3" s="31" t="s">
        <v>46</v>
      </c>
      <c r="G3" s="35" t="s">
        <v>83</v>
      </c>
      <c r="I3" s="72"/>
      <c r="J3" s="94" t="s">
        <v>181</v>
      </c>
      <c r="K3" s="406" t="s">
        <v>553</v>
      </c>
      <c r="L3" s="406"/>
      <c r="M3" s="407"/>
      <c r="N3" s="95" t="s">
        <v>522</v>
      </c>
      <c r="O3" s="410" t="s">
        <v>49</v>
      </c>
      <c r="P3" s="406"/>
      <c r="Q3" s="409"/>
      <c r="T3" s="56" t="s">
        <v>181</v>
      </c>
      <c r="U3" s="15" t="s">
        <v>81</v>
      </c>
      <c r="V3" s="25" t="s">
        <v>50</v>
      </c>
      <c r="W3" s="25" t="s">
        <v>51</v>
      </c>
      <c r="X3" s="25" t="s">
        <v>139</v>
      </c>
      <c r="Y3" s="53"/>
    </row>
    <row r="4" spans="1:25" customFormat="1" ht="19.5" thickBot="1">
      <c r="B4" s="30"/>
      <c r="C4" s="21"/>
      <c r="D4" s="22"/>
      <c r="E4" s="23"/>
      <c r="F4" s="36"/>
      <c r="G4" s="27"/>
      <c r="H4" s="7"/>
      <c r="I4" s="72"/>
      <c r="J4" s="108"/>
      <c r="K4" s="109" t="s">
        <v>50</v>
      </c>
      <c r="L4" s="110" t="s">
        <v>51</v>
      </c>
      <c r="M4" s="110" t="s">
        <v>139</v>
      </c>
      <c r="N4" s="174"/>
      <c r="O4" s="110" t="s">
        <v>50</v>
      </c>
      <c r="P4" s="110" t="s">
        <v>51</v>
      </c>
      <c r="Q4" s="111" t="s">
        <v>139</v>
      </c>
      <c r="T4" s="57"/>
      <c r="U4" s="16"/>
      <c r="V4" s="26"/>
      <c r="W4" s="26"/>
      <c r="X4" s="26"/>
      <c r="Y4" s="54"/>
    </row>
    <row r="5" spans="1:25" customFormat="1" ht="18.75" customHeight="1">
      <c r="B5" s="1006"/>
      <c r="C5" s="1007" t="s">
        <v>103</v>
      </c>
      <c r="D5" s="1008" t="s">
        <v>0</v>
      </c>
      <c r="E5" s="1009"/>
      <c r="F5" s="1010"/>
      <c r="G5" s="1011" t="s">
        <v>84</v>
      </c>
      <c r="I5" s="72"/>
      <c r="J5" s="176" t="s">
        <v>146</v>
      </c>
      <c r="K5" s="177">
        <f>$G$14*V5</f>
        <v>0</v>
      </c>
      <c r="L5" s="178">
        <f>$G$14*W5</f>
        <v>0</v>
      </c>
      <c r="M5" s="178">
        <f>$G$14*X5</f>
        <v>0</v>
      </c>
      <c r="N5" s="178" t="s">
        <v>52</v>
      </c>
      <c r="O5" s="178">
        <f>$G$14*V5</f>
        <v>0</v>
      </c>
      <c r="P5" s="178">
        <f>$G$14*W5</f>
        <v>0</v>
      </c>
      <c r="Q5" s="179">
        <f>$G$14*X5</f>
        <v>0</v>
      </c>
      <c r="T5" s="58" t="s">
        <v>146</v>
      </c>
      <c r="U5" s="68" t="s">
        <v>0</v>
      </c>
      <c r="V5" s="8">
        <f>バックグラウンドデータ!E6</f>
        <v>-1</v>
      </c>
      <c r="W5" s="8">
        <f>バックグラウンドデータ!F6</f>
        <v>-1</v>
      </c>
      <c r="X5" s="8">
        <f>バックグラウンドデータ!G6</f>
        <v>-1</v>
      </c>
      <c r="Y5" s="65" t="str">
        <f>バックグラウンドデータ!H6</f>
        <v>ガイドライン既定値</v>
      </c>
    </row>
    <row r="6" spans="1:25" customFormat="1">
      <c r="B6" s="1012"/>
      <c r="C6" s="1013" t="s">
        <v>22</v>
      </c>
      <c r="D6" s="1014" t="s">
        <v>231</v>
      </c>
      <c r="E6" s="1015"/>
      <c r="F6" s="1016"/>
      <c r="G6" s="1017" t="s">
        <v>84</v>
      </c>
      <c r="I6" s="72"/>
      <c r="J6" s="184" t="s">
        <v>82</v>
      </c>
      <c r="K6" s="123">
        <f t="shared" ref="K6:M12" si="0">$E5*V6</f>
        <v>0</v>
      </c>
      <c r="L6" s="124">
        <f t="shared" si="0"/>
        <v>0</v>
      </c>
      <c r="M6" s="124">
        <f t="shared" si="0"/>
        <v>0</v>
      </c>
      <c r="N6" s="124" t="s">
        <v>52</v>
      </c>
      <c r="O6" s="124">
        <f>$F5*V6</f>
        <v>0</v>
      </c>
      <c r="P6" s="124">
        <f>$F5*W6</f>
        <v>0</v>
      </c>
      <c r="Q6" s="192">
        <f>$F5*X6</f>
        <v>0</v>
      </c>
      <c r="T6" s="59" t="s">
        <v>82</v>
      </c>
      <c r="U6" s="69" t="s">
        <v>0</v>
      </c>
      <c r="V6" s="9">
        <f>バックグラウンドデータ!E10</f>
        <v>0.14799999999999999</v>
      </c>
      <c r="W6" s="9">
        <f>バックグラウンドデータ!F10</f>
        <v>8.0100000000000005E-2</v>
      </c>
      <c r="X6" s="9">
        <f>バックグラウンドデータ!G10</f>
        <v>7.0400000000000003E-3</v>
      </c>
      <c r="Y6" s="66" t="str">
        <f>バックグラウンドデータ!H10</f>
        <v>ガイドライン既定値</v>
      </c>
    </row>
    <row r="7" spans="1:25" customFormat="1">
      <c r="B7" s="1012"/>
      <c r="C7" s="1018" t="s">
        <v>114</v>
      </c>
      <c r="D7" s="1019" t="s">
        <v>2</v>
      </c>
      <c r="E7" s="1020"/>
      <c r="F7" s="1021"/>
      <c r="G7" s="1017" t="s">
        <v>84</v>
      </c>
      <c r="I7" s="72"/>
      <c r="J7" s="122" t="s">
        <v>232</v>
      </c>
      <c r="K7" s="123">
        <f t="shared" si="0"/>
        <v>0</v>
      </c>
      <c r="L7" s="123">
        <f t="shared" si="0"/>
        <v>0</v>
      </c>
      <c r="M7" s="123">
        <f t="shared" si="0"/>
        <v>0</v>
      </c>
      <c r="N7" s="124" t="s">
        <v>52</v>
      </c>
      <c r="O7" s="124">
        <f t="shared" ref="O7:Q12" si="1">$F6*V7</f>
        <v>0</v>
      </c>
      <c r="P7" s="124">
        <f t="shared" si="1"/>
        <v>0</v>
      </c>
      <c r="Q7" s="192">
        <f t="shared" si="1"/>
        <v>0</v>
      </c>
      <c r="T7" s="60" t="s">
        <v>40</v>
      </c>
      <c r="U7" s="70" t="s">
        <v>1</v>
      </c>
      <c r="V7" s="10">
        <f>バックグラウンドデータ!E22</f>
        <v>0.50600000000000001</v>
      </c>
      <c r="W7" s="10">
        <f>バックグラウンドデータ!F22</f>
        <v>0.158</v>
      </c>
      <c r="X7" s="10">
        <f>バックグラウンドデータ!G22</f>
        <v>6.6499999999999997E-3</v>
      </c>
      <c r="Y7" s="66" t="str">
        <f>バックグラウンドデータ!H22</f>
        <v>ガイドライン既定値</v>
      </c>
    </row>
    <row r="8" spans="1:25" customFormat="1">
      <c r="B8" s="1012" t="s">
        <v>148</v>
      </c>
      <c r="C8" s="1018" t="s">
        <v>5</v>
      </c>
      <c r="D8" s="1019" t="s">
        <v>73</v>
      </c>
      <c r="E8" s="1020"/>
      <c r="F8" s="1022"/>
      <c r="G8" s="1017" t="s">
        <v>84</v>
      </c>
      <c r="I8" s="72"/>
      <c r="J8" s="122" t="s">
        <v>114</v>
      </c>
      <c r="K8" s="123">
        <f t="shared" si="0"/>
        <v>0</v>
      </c>
      <c r="L8" s="123">
        <f t="shared" si="0"/>
        <v>0</v>
      </c>
      <c r="M8" s="123">
        <f t="shared" si="0"/>
        <v>0</v>
      </c>
      <c r="N8" s="124" t="s">
        <v>52</v>
      </c>
      <c r="O8" s="124">
        <f t="shared" si="1"/>
        <v>0</v>
      </c>
      <c r="P8" s="124">
        <f t="shared" si="1"/>
        <v>0</v>
      </c>
      <c r="Q8" s="192">
        <f t="shared" si="1"/>
        <v>0</v>
      </c>
      <c r="T8" s="60" t="s">
        <v>114</v>
      </c>
      <c r="U8" s="70" t="s">
        <v>2</v>
      </c>
      <c r="V8" s="10">
        <f>バックグラウンドデータ!E26</f>
        <v>5.0999999999999997E-2</v>
      </c>
      <c r="W8" s="10">
        <f>バックグラウンドデータ!F26</f>
        <v>5.0999999999999997E-2</v>
      </c>
      <c r="X8" s="10">
        <f>バックグラウンドデータ!G26</f>
        <v>2.2399999999999998E-3</v>
      </c>
      <c r="Y8" s="66" t="str">
        <f>バックグラウンドデータ!H26</f>
        <v>ガイドライン既定値</v>
      </c>
    </row>
    <row r="9" spans="1:25" customFormat="1">
      <c r="B9" s="1012"/>
      <c r="C9" s="1018" t="s">
        <v>47</v>
      </c>
      <c r="D9" s="1019" t="s">
        <v>0</v>
      </c>
      <c r="E9" s="1020"/>
      <c r="F9" s="1021"/>
      <c r="G9" s="1017" t="s">
        <v>84</v>
      </c>
      <c r="I9" s="72"/>
      <c r="J9" s="122" t="s">
        <v>5</v>
      </c>
      <c r="K9" s="123">
        <f t="shared" si="0"/>
        <v>0</v>
      </c>
      <c r="L9" s="123">
        <f t="shared" si="0"/>
        <v>0</v>
      </c>
      <c r="M9" s="123">
        <f t="shared" si="0"/>
        <v>0</v>
      </c>
      <c r="N9" s="124" t="s">
        <v>52</v>
      </c>
      <c r="O9" s="124">
        <f t="shared" si="1"/>
        <v>0</v>
      </c>
      <c r="P9" s="124">
        <f t="shared" si="1"/>
        <v>0</v>
      </c>
      <c r="Q9" s="192">
        <f t="shared" si="1"/>
        <v>0</v>
      </c>
      <c r="T9" s="60" t="s">
        <v>5</v>
      </c>
      <c r="U9" s="70" t="s">
        <v>0</v>
      </c>
      <c r="V9" s="10">
        <f>バックグラウンドデータ!E40</f>
        <v>0.83377382058141658</v>
      </c>
      <c r="W9" s="10">
        <f>バックグラウンドデータ!E40</f>
        <v>0.83377382058141658</v>
      </c>
      <c r="X9" s="10">
        <f>バックグラウンドデータ!E40</f>
        <v>0.83377382058141658</v>
      </c>
      <c r="Y9" s="66" t="str">
        <f>バックグラウンドデータ!F40</f>
        <v>3EID</v>
      </c>
    </row>
    <row r="10" spans="1:25" customFormat="1">
      <c r="B10" s="1012"/>
      <c r="C10" s="1018" t="s">
        <v>26</v>
      </c>
      <c r="D10" s="1019" t="s">
        <v>73</v>
      </c>
      <c r="E10" s="1020"/>
      <c r="F10" s="1021"/>
      <c r="G10" s="1017" t="s">
        <v>84</v>
      </c>
      <c r="I10" s="72"/>
      <c r="J10" s="122" t="s">
        <v>47</v>
      </c>
      <c r="K10" s="123">
        <f t="shared" si="0"/>
        <v>0</v>
      </c>
      <c r="L10" s="123">
        <f t="shared" si="0"/>
        <v>0</v>
      </c>
      <c r="M10" s="123">
        <f t="shared" si="0"/>
        <v>0</v>
      </c>
      <c r="N10" s="124" t="s">
        <v>52</v>
      </c>
      <c r="O10" s="124">
        <f t="shared" si="1"/>
        <v>0</v>
      </c>
      <c r="P10" s="124">
        <f t="shared" si="1"/>
        <v>0</v>
      </c>
      <c r="Q10" s="192">
        <f>$F9*X10</f>
        <v>0</v>
      </c>
      <c r="T10" s="60" t="s">
        <v>47</v>
      </c>
      <c r="U10" s="70" t="s">
        <v>0</v>
      </c>
      <c r="V10" s="10">
        <f>バックグラウンドデータ!E43</f>
        <v>2.3873244573294947</v>
      </c>
      <c r="W10" s="10">
        <f>バックグラウンドデータ!E43</f>
        <v>2.3873244573294947</v>
      </c>
      <c r="X10" s="10">
        <f>バックグラウンドデータ!E43</f>
        <v>2.3873244573294947</v>
      </c>
      <c r="Y10" s="62" t="str">
        <f>バックグラウンドデータ!F43</f>
        <v>3EID</v>
      </c>
    </row>
    <row r="11" spans="1:25" customFormat="1" ht="19.5" thickBot="1">
      <c r="B11" s="1023"/>
      <c r="C11" s="1024" t="s">
        <v>144</v>
      </c>
      <c r="D11" s="1025" t="s">
        <v>73</v>
      </c>
      <c r="E11" s="1026"/>
      <c r="F11" s="1027"/>
      <c r="G11" s="1028" t="s">
        <v>84</v>
      </c>
      <c r="H11" s="6"/>
      <c r="I11" s="72"/>
      <c r="J11" s="134" t="s">
        <v>7</v>
      </c>
      <c r="K11" s="123">
        <f t="shared" si="0"/>
        <v>0</v>
      </c>
      <c r="L11" s="123">
        <f t="shared" si="0"/>
        <v>0</v>
      </c>
      <c r="M11" s="123">
        <f t="shared" si="0"/>
        <v>0</v>
      </c>
      <c r="N11" s="124" t="s">
        <v>52</v>
      </c>
      <c r="O11" s="124">
        <f t="shared" si="1"/>
        <v>0</v>
      </c>
      <c r="P11" s="124">
        <f t="shared" si="1"/>
        <v>0</v>
      </c>
      <c r="Q11" s="192">
        <f>$F10*X11</f>
        <v>0</v>
      </c>
      <c r="T11" s="64" t="s">
        <v>7</v>
      </c>
      <c r="U11" s="70" t="s">
        <v>0</v>
      </c>
      <c r="V11" s="10">
        <f>バックグラウンドデータ!E42</f>
        <v>2.2549996987059679</v>
      </c>
      <c r="W11" s="10">
        <f>バックグラウンドデータ!E42</f>
        <v>2.2549996987059679</v>
      </c>
      <c r="X11" s="10">
        <f>バックグラウンドデータ!E42</f>
        <v>2.2549996987059679</v>
      </c>
      <c r="Y11" s="62" t="str">
        <f>バックグラウンドデータ!F42</f>
        <v>3EID</v>
      </c>
    </row>
    <row r="12" spans="1:25" customFormat="1">
      <c r="B12" s="1006"/>
      <c r="C12" s="1029" t="s">
        <v>113</v>
      </c>
      <c r="D12" s="1008" t="s">
        <v>78</v>
      </c>
      <c r="E12" s="1030"/>
      <c r="F12" s="1031"/>
      <c r="G12" s="1032">
        <f>F12/90*44</f>
        <v>0</v>
      </c>
      <c r="H12" s="6"/>
      <c r="I12" s="72"/>
      <c r="J12" s="134" t="s">
        <v>144</v>
      </c>
      <c r="K12" s="135">
        <f t="shared" si="0"/>
        <v>0</v>
      </c>
      <c r="L12" s="135">
        <f t="shared" si="0"/>
        <v>0</v>
      </c>
      <c r="M12" s="135">
        <f t="shared" si="0"/>
        <v>0</v>
      </c>
      <c r="N12" s="136" t="s">
        <v>52</v>
      </c>
      <c r="O12" s="136">
        <f t="shared" si="1"/>
        <v>0</v>
      </c>
      <c r="P12" s="136">
        <f t="shared" si="1"/>
        <v>0</v>
      </c>
      <c r="Q12" s="196">
        <f>$F11*X12</f>
        <v>0</v>
      </c>
      <c r="T12" s="64" t="s">
        <v>144</v>
      </c>
      <c r="U12" s="70" t="s">
        <v>0</v>
      </c>
      <c r="V12" s="10">
        <f>バックグラウンドデータ!E44</f>
        <v>2.2549996987059679</v>
      </c>
      <c r="W12" s="10">
        <f>バックグラウンドデータ!E44</f>
        <v>2.2549996987059679</v>
      </c>
      <c r="X12" s="10">
        <f>バックグラウンドデータ!E44</f>
        <v>2.2549996987059679</v>
      </c>
      <c r="Y12" s="62" t="str">
        <f>バックグラウンドデータ!F44</f>
        <v>3EID</v>
      </c>
    </row>
    <row r="13" spans="1:25" customFormat="1" ht="19.5" thickBot="1">
      <c r="B13" s="1012" t="s">
        <v>217</v>
      </c>
      <c r="C13" s="1033" t="s">
        <v>145</v>
      </c>
      <c r="D13" s="1034" t="s">
        <v>78</v>
      </c>
      <c r="E13" s="1035"/>
      <c r="F13" s="1036"/>
      <c r="G13" s="1037">
        <v>0</v>
      </c>
      <c r="H13" s="6"/>
      <c r="I13" s="72"/>
      <c r="J13" s="140" t="s">
        <v>522</v>
      </c>
      <c r="K13" s="141" t="s">
        <v>52</v>
      </c>
      <c r="L13" s="142" t="s">
        <v>52</v>
      </c>
      <c r="M13" s="142" t="s">
        <v>52</v>
      </c>
      <c r="N13" s="142">
        <f>SUMPRODUCT(E12:E13,V13:V14)</f>
        <v>0</v>
      </c>
      <c r="O13" s="142" t="s">
        <v>52</v>
      </c>
      <c r="P13" s="142" t="s">
        <v>52</v>
      </c>
      <c r="Q13" s="213" t="s">
        <v>52</v>
      </c>
      <c r="T13" s="64" t="s">
        <v>539</v>
      </c>
      <c r="U13" s="70" t="s">
        <v>0</v>
      </c>
      <c r="V13" s="10">
        <f>バックグラウンドデータ!E50</f>
        <v>2.2549996987059679</v>
      </c>
      <c r="W13" s="10" t="s">
        <v>197</v>
      </c>
      <c r="X13" s="10" t="s">
        <v>197</v>
      </c>
      <c r="Y13" s="62" t="str">
        <f>バックグラウンドデータ!F50</f>
        <v>3EID</v>
      </c>
    </row>
    <row r="14" spans="1:25" customFormat="1" ht="19.5" thickBot="1">
      <c r="B14" s="1023"/>
      <c r="C14" s="1038" t="s">
        <v>24</v>
      </c>
      <c r="D14" s="1039" t="s">
        <v>78</v>
      </c>
      <c r="E14" s="1040">
        <f>SUM(E12:E13)</f>
        <v>0</v>
      </c>
      <c r="F14" s="1041">
        <f>SUM(F12:F13)</f>
        <v>0</v>
      </c>
      <c r="G14" s="1042">
        <f>SUM(G12:G13)</f>
        <v>0</v>
      </c>
      <c r="H14" s="6"/>
      <c r="I14" s="72"/>
      <c r="J14" s="149" t="s">
        <v>188</v>
      </c>
      <c r="K14" s="150">
        <f>SUM(K5:K12)</f>
        <v>0</v>
      </c>
      <c r="L14" s="151">
        <f>SUM(L5:L12)</f>
        <v>0</v>
      </c>
      <c r="M14" s="151">
        <f>SUM(M5:M12)</f>
        <v>0</v>
      </c>
      <c r="N14" s="151">
        <f>SUM(N5:N13)</f>
        <v>0</v>
      </c>
      <c r="O14" s="151">
        <f>SUM(O5:O12)</f>
        <v>0</v>
      </c>
      <c r="P14" s="151">
        <f>SUM(P5:P12)</f>
        <v>0</v>
      </c>
      <c r="Q14" s="219">
        <f>SUM(Q5:Q12)</f>
        <v>0</v>
      </c>
      <c r="T14" s="61" t="s">
        <v>540</v>
      </c>
      <c r="U14" s="71" t="s">
        <v>0</v>
      </c>
      <c r="V14" s="12">
        <f>バックグラウンドデータ!E51</f>
        <v>2.2549996987059679</v>
      </c>
      <c r="W14" s="12" t="s">
        <v>197</v>
      </c>
      <c r="X14" s="12" t="s">
        <v>197</v>
      </c>
      <c r="Y14" s="63" t="str">
        <f>バックグラウンドデータ!F51</f>
        <v>3EID</v>
      </c>
    </row>
    <row r="15" spans="1:25" customFormat="1" ht="19.5" thickBot="1">
      <c r="B15" s="1043"/>
      <c r="C15" s="1044" t="s">
        <v>37</v>
      </c>
      <c r="D15" s="1045" t="s">
        <v>78</v>
      </c>
      <c r="E15" s="1046"/>
      <c r="F15" s="1047"/>
      <c r="G15" s="1046"/>
      <c r="H15" s="6"/>
      <c r="I15" s="72"/>
      <c r="J15" s="149" t="s">
        <v>218</v>
      </c>
      <c r="K15" s="326">
        <f>-(K14-$N$13)</f>
        <v>0</v>
      </c>
      <c r="L15" s="328">
        <f>-(L14-$N$13)</f>
        <v>0</v>
      </c>
      <c r="M15" s="328">
        <f>-(M14-$N$13)</f>
        <v>0</v>
      </c>
      <c r="N15" s="152" t="s">
        <v>52</v>
      </c>
      <c r="O15" s="328">
        <f>-(O14-$N$13)</f>
        <v>0</v>
      </c>
      <c r="P15" s="328">
        <f>-(P14-$N$13)</f>
        <v>0</v>
      </c>
      <c r="Q15" s="329">
        <f>-(Q14-$N$13)</f>
        <v>0</v>
      </c>
    </row>
    <row r="16" spans="1:25" customFormat="1">
      <c r="B16" s="1043"/>
      <c r="C16" s="1048" t="s">
        <v>94</v>
      </c>
      <c r="D16" s="1049" t="s">
        <v>78</v>
      </c>
      <c r="E16" s="1050"/>
      <c r="F16" s="1048"/>
      <c r="G16" s="1050"/>
      <c r="H16" s="6"/>
    </row>
    <row r="17" spans="1:9" customFormat="1">
      <c r="B17" s="1043" t="s">
        <v>149</v>
      </c>
      <c r="C17" s="1048" t="s">
        <v>39</v>
      </c>
      <c r="D17" s="1049" t="s">
        <v>78</v>
      </c>
      <c r="E17" s="1051"/>
      <c r="F17" s="1048"/>
      <c r="G17" s="1050"/>
      <c r="H17" s="6"/>
      <c r="I17" s="46" t="s">
        <v>151</v>
      </c>
    </row>
    <row r="18" spans="1:9" customFormat="1">
      <c r="B18" s="1043"/>
      <c r="C18" s="1048" t="s">
        <v>30</v>
      </c>
      <c r="D18" s="1049" t="s">
        <v>78</v>
      </c>
      <c r="E18" s="1048"/>
      <c r="F18" s="1048"/>
      <c r="G18" s="1050"/>
      <c r="H18" s="6"/>
    </row>
    <row r="19" spans="1:9" customFormat="1">
      <c r="B19" s="1043"/>
      <c r="C19" s="1048" t="s">
        <v>95</v>
      </c>
      <c r="D19" s="1049" t="s">
        <v>78</v>
      </c>
      <c r="E19" s="1052"/>
      <c r="F19" s="1048"/>
      <c r="G19" s="1050"/>
      <c r="H19" s="6"/>
    </row>
    <row r="20" spans="1:9" customFormat="1" ht="18" customHeight="1">
      <c r="B20" s="1053"/>
      <c r="C20" s="1054" t="s">
        <v>96</v>
      </c>
      <c r="D20" s="1055" t="s">
        <v>73</v>
      </c>
      <c r="E20" s="1056"/>
      <c r="F20" s="1054"/>
      <c r="G20" s="1056"/>
    </row>
    <row r="21" spans="1:9" customFormat="1">
      <c r="A21" s="4" t="s">
        <v>153</v>
      </c>
      <c r="B21" s="1"/>
      <c r="C21" s="6"/>
      <c r="D21" s="6"/>
      <c r="E21" s="6"/>
      <c r="F21" s="6"/>
      <c r="G21" s="6"/>
    </row>
    <row r="22" spans="1:9" customFormat="1" ht="19.5" thickBot="1"/>
    <row r="23" spans="1:9" customFormat="1">
      <c r="B23" s="1057" t="s">
        <v>553</v>
      </c>
      <c r="C23" s="1058"/>
      <c r="D23" s="1058"/>
      <c r="E23" s="1058"/>
      <c r="F23" s="1058"/>
      <c r="G23" s="1059"/>
    </row>
    <row r="24" spans="1:9" customFormat="1">
      <c r="B24" s="792"/>
      <c r="C24" s="1060"/>
      <c r="D24" s="1060"/>
      <c r="E24" s="1060"/>
      <c r="F24" s="1060"/>
      <c r="G24" s="1061"/>
    </row>
    <row r="25" spans="1:9" customFormat="1">
      <c r="B25" s="1062"/>
      <c r="C25" s="1063"/>
      <c r="D25" s="1063"/>
      <c r="E25" s="1063"/>
      <c r="F25" s="1063"/>
      <c r="G25" s="1064"/>
    </row>
    <row r="26" spans="1:9" customFormat="1" ht="18" customHeight="1">
      <c r="B26" s="1062"/>
      <c r="C26" s="1063"/>
      <c r="D26" s="1063"/>
      <c r="E26" s="1063"/>
      <c r="F26" s="1063"/>
      <c r="G26" s="1064"/>
    </row>
    <row r="27" spans="1:9" customFormat="1">
      <c r="B27" s="1062"/>
      <c r="C27" s="1063"/>
      <c r="D27" s="1063"/>
      <c r="E27" s="1063"/>
      <c r="F27" s="1063"/>
      <c r="G27" s="1064"/>
    </row>
    <row r="28" spans="1:9" customFormat="1" ht="19.5" thickBot="1">
      <c r="B28" s="1065"/>
      <c r="C28" s="1066"/>
      <c r="D28" s="1066"/>
      <c r="E28" s="1066"/>
      <c r="F28" s="1066"/>
      <c r="G28" s="1067"/>
    </row>
    <row r="29" spans="1:9" customFormat="1">
      <c r="B29" s="754" t="s">
        <v>66</v>
      </c>
      <c r="C29" s="755"/>
      <c r="D29" s="755"/>
      <c r="E29" s="755"/>
      <c r="F29" s="755"/>
      <c r="G29" s="1068"/>
    </row>
    <row r="30" spans="1:9" customFormat="1">
      <c r="B30" s="803" t="s">
        <v>194</v>
      </c>
      <c r="C30" s="1060"/>
      <c r="D30" s="1060"/>
      <c r="E30" s="1060"/>
      <c r="F30" s="1060"/>
      <c r="G30" s="1061"/>
    </row>
    <row r="31" spans="1:9" customFormat="1">
      <c r="B31" s="804" t="s">
        <v>195</v>
      </c>
      <c r="C31" s="1063"/>
      <c r="D31" s="1063"/>
      <c r="E31" s="1063"/>
      <c r="F31" s="1063"/>
      <c r="G31" s="1064"/>
    </row>
    <row r="32" spans="1:9" customFormat="1">
      <c r="B32" s="1069" t="s">
        <v>196</v>
      </c>
      <c r="C32" s="1063"/>
      <c r="D32" s="1063"/>
      <c r="E32" s="1063"/>
      <c r="F32" s="1063"/>
      <c r="G32" s="1064"/>
    </row>
    <row r="33" spans="1:7" customFormat="1">
      <c r="B33" s="1062"/>
      <c r="C33" s="1063"/>
      <c r="D33" s="1063"/>
      <c r="E33" s="1063"/>
      <c r="F33" s="1063"/>
      <c r="G33" s="1064"/>
    </row>
    <row r="34" spans="1:7" customFormat="1" ht="19.5" thickBot="1">
      <c r="B34" s="1065"/>
      <c r="C34" s="1066"/>
      <c r="D34" s="1066"/>
      <c r="E34" s="1066"/>
      <c r="F34" s="1066"/>
      <c r="G34" s="1067"/>
    </row>
    <row r="35" spans="1:7" customFormat="1"/>
    <row r="36" spans="1:7" customFormat="1">
      <c r="A36" s="73" t="s">
        <v>327</v>
      </c>
    </row>
    <row r="37" spans="1:7" customFormat="1"/>
    <row r="38" spans="1:7" customFormat="1"/>
    <row r="39" spans="1:7" customFormat="1"/>
    <row r="40" spans="1:7" customFormat="1"/>
    <row r="41" spans="1:7" customFormat="1"/>
    <row r="42" spans="1:7" customFormat="1"/>
    <row r="43" spans="1:7" customFormat="1"/>
    <row r="44" spans="1:7" customFormat="1"/>
    <row r="45" spans="1:7" customFormat="1"/>
    <row r="46" spans="1:7" customFormat="1" ht="18.75" customHeight="1"/>
    <row r="47" spans="1:7" customFormat="1"/>
    <row r="48" spans="1:7" customFormat="1"/>
    <row r="49" spans="2:2" customFormat="1"/>
    <row r="50" spans="2:2" customFormat="1"/>
    <row r="51" spans="2:2" customFormat="1"/>
    <row r="52" spans="2:2" customFormat="1" ht="18.75" customHeight="1"/>
    <row r="53" spans="2:2" customFormat="1"/>
    <row r="54" spans="2:2" customFormat="1"/>
    <row r="55" spans="2:2" customFormat="1"/>
    <row r="56" spans="2:2" customFormat="1"/>
    <row r="57" spans="2:2" customFormat="1"/>
    <row r="58" spans="2:2" customFormat="1" ht="18.75" customHeight="1"/>
    <row r="59" spans="2:2" customFormat="1"/>
    <row r="60" spans="2:2" customFormat="1"/>
    <row r="61" spans="2:2" customFormat="1">
      <c r="B61" s="72" t="s">
        <v>393</v>
      </c>
    </row>
    <row r="62" spans="2:2" customFormat="1">
      <c r="B62" s="72" t="s">
        <v>415</v>
      </c>
    </row>
    <row r="63" spans="2:2" customFormat="1">
      <c r="B63" s="72" t="s">
        <v>482</v>
      </c>
    </row>
    <row r="64" spans="2:2" customFormat="1"/>
    <row r="65" customFormat="1"/>
    <row r="66" customFormat="1"/>
    <row r="67" customFormat="1"/>
    <row r="68" customFormat="1"/>
    <row r="69" customFormat="1" ht="18.75" customHeigh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spans="2:4" customFormat="1"/>
    <row r="82" spans="2:4" customFormat="1"/>
    <row r="83" spans="2:4" customFormat="1"/>
    <row r="84" spans="2:4" customFormat="1"/>
    <row r="85" spans="2:4" customFormat="1"/>
    <row r="86" spans="2:4" customFormat="1"/>
    <row r="87" spans="2:4" customFormat="1"/>
    <row r="88" spans="2:4" customFormat="1">
      <c r="B88" s="1"/>
      <c r="D88" s="6"/>
    </row>
    <row r="89" spans="2:4" customFormat="1">
      <c r="B89" s="1"/>
      <c r="D89" s="6"/>
    </row>
    <row r="90" spans="2:4" customFormat="1">
      <c r="B90" s="1"/>
      <c r="D90" s="6"/>
    </row>
    <row r="91" spans="2:4" customFormat="1">
      <c r="B91" s="1"/>
      <c r="D91" s="6"/>
    </row>
    <row r="92" spans="2:4" customFormat="1">
      <c r="B92" s="1"/>
      <c r="D92" s="6"/>
    </row>
    <row r="93" spans="2:4" customFormat="1">
      <c r="B93" s="1"/>
      <c r="D93" s="6"/>
    </row>
    <row r="94" spans="2:4" customFormat="1">
      <c r="B94" s="1"/>
      <c r="D94" s="6"/>
    </row>
    <row r="95" spans="2:4" customFormat="1">
      <c r="B95" s="1"/>
      <c r="D95" s="6"/>
    </row>
    <row r="96" spans="2:4" customFormat="1">
      <c r="B96" s="1"/>
      <c r="D96" s="6"/>
    </row>
    <row r="97" spans="2:4" customFormat="1">
      <c r="B97" s="1"/>
      <c r="D97" s="6"/>
    </row>
    <row r="98" spans="2:4" customFormat="1">
      <c r="B98" s="1"/>
      <c r="D98" s="6"/>
    </row>
    <row r="99" spans="2:4" customFormat="1">
      <c r="B99" s="1"/>
      <c r="D99" s="6"/>
    </row>
    <row r="100" spans="2:4" customFormat="1">
      <c r="B100" s="1"/>
      <c r="D100" s="6"/>
    </row>
    <row r="101" spans="2:4" customFormat="1">
      <c r="B101" s="1"/>
      <c r="D101" s="6"/>
    </row>
    <row r="102" spans="2:4" customFormat="1">
      <c r="B102" s="1"/>
      <c r="D102" s="6"/>
    </row>
    <row r="103" spans="2:4" customFormat="1">
      <c r="B103" s="1"/>
      <c r="D103" s="6"/>
    </row>
    <row r="104" spans="2:4" customFormat="1">
      <c r="B104" s="1"/>
      <c r="D104" s="6"/>
    </row>
    <row r="105" spans="2:4" customFormat="1"/>
    <row r="106" spans="2:4" customFormat="1"/>
    <row r="107" spans="2:4" customFormat="1"/>
    <row r="108" spans="2:4" customFormat="1"/>
    <row r="109" spans="2:4" customFormat="1"/>
    <row r="110" spans="2:4" customFormat="1"/>
    <row r="111" spans="2:4" customFormat="1"/>
    <row r="112" spans="2:4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spans="1:25" customFormat="1"/>
    <row r="674" spans="1:25" customFormat="1"/>
    <row r="675" spans="1:25" customFormat="1"/>
    <row r="676" spans="1:25" customFormat="1"/>
    <row r="677" spans="1:25" customFormat="1"/>
    <row r="678" spans="1:25">
      <c r="A678"/>
      <c r="O678"/>
      <c r="P678"/>
      <c r="Q678"/>
      <c r="R678"/>
      <c r="S678"/>
      <c r="T678"/>
      <c r="U678"/>
      <c r="V678"/>
      <c r="W678"/>
      <c r="X678"/>
      <c r="Y678"/>
    </row>
    <row r="679" spans="1:25">
      <c r="A679"/>
      <c r="O679"/>
      <c r="P679"/>
      <c r="Q679"/>
      <c r="R679"/>
      <c r="S679"/>
      <c r="T679"/>
      <c r="U679"/>
      <c r="V679"/>
      <c r="W679"/>
      <c r="X679"/>
      <c r="Y679"/>
    </row>
    <row r="680" spans="1:25">
      <c r="A680"/>
      <c r="O680"/>
      <c r="P680"/>
      <c r="Q680"/>
      <c r="R680"/>
      <c r="S680"/>
      <c r="T680"/>
      <c r="U680"/>
      <c r="V680"/>
      <c r="W680"/>
      <c r="X680"/>
      <c r="Y680"/>
    </row>
    <row r="681" spans="1:25">
      <c r="A681"/>
      <c r="T681"/>
      <c r="U681"/>
      <c r="V681"/>
      <c r="W681"/>
      <c r="X681"/>
    </row>
  </sheetData>
  <sheetProtection algorithmName="SHA-512" hashValue="Mml0WNkKEScmtmopmEjVISb5jdp+J30H+MZSMfwQ1zPnrU64y4wIvhaqCOWpzAhd8qA0spsLcFyYGINoAfGGzQ==" saltValue="XXxZjwG5V7uOHQr3Fzqg8A==" spinCount="100000" sheet="1" objects="1" scenarios="1"/>
  <protectedRanges>
    <protectedRange sqref="B30:G34" name="範囲3"/>
    <protectedRange sqref="B24:G28" name="範囲2"/>
    <protectedRange sqref="C5:G20" name="範囲1"/>
  </protectedRanges>
  <mergeCells count="2">
    <mergeCell ref="K3:M3"/>
    <mergeCell ref="O3:Q3"/>
  </mergeCells>
  <phoneticPr fontId="9"/>
  <pageMargins left="0.7" right="0.7" top="0.78740157499999996" bottom="0.78740157499999996" header="0.3" footer="0.3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E9316-9342-4D91-8203-5603A3428D69}">
  <dimension ref="A1:Y681"/>
  <sheetViews>
    <sheetView showGridLines="0" topLeftCell="A6" workbookViewId="0">
      <selection activeCell="D7" sqref="D7"/>
    </sheetView>
  </sheetViews>
  <sheetFormatPr defaultColWidth="10.77734375" defaultRowHeight="15.75"/>
  <cols>
    <col min="1" max="1" width="1.5546875" style="154" customWidth="1"/>
    <col min="2" max="2" width="13.5546875" style="72" customWidth="1"/>
    <col min="3" max="3" width="24.21875" style="72" customWidth="1"/>
    <col min="4" max="4" width="9.33203125" style="72" customWidth="1"/>
    <col min="5" max="6" width="19" style="72" customWidth="1"/>
    <col min="7" max="7" width="23.6640625" style="72" customWidth="1"/>
    <col min="8" max="9" width="1.5546875" style="72" customWidth="1"/>
    <col min="10" max="10" width="26.21875" style="72" customWidth="1"/>
    <col min="11" max="11" width="10.77734375" style="72" customWidth="1"/>
    <col min="12" max="14" width="10.77734375" style="72"/>
    <col min="15" max="17" width="10.77734375" style="154"/>
    <col min="18" max="19" width="1.5546875" style="154" customWidth="1"/>
    <col min="20" max="20" width="29.6640625" style="154" customWidth="1"/>
    <col min="21" max="21" width="12.33203125" style="154" customWidth="1"/>
    <col min="22" max="24" width="10.77734375" style="154"/>
    <col min="25" max="25" width="22.33203125" style="154" bestFit="1" customWidth="1"/>
    <col min="26" max="16384" width="10.77734375" style="154"/>
  </cols>
  <sheetData>
    <row r="1" spans="1:25" s="72" customFormat="1" ht="16.5" thickBot="1">
      <c r="A1" s="73" t="s">
        <v>147</v>
      </c>
      <c r="B1" s="74"/>
      <c r="D1" s="74"/>
      <c r="I1" s="75" t="s">
        <v>48</v>
      </c>
      <c r="O1" s="77"/>
      <c r="P1" s="77"/>
      <c r="Q1" s="77"/>
      <c r="S1" s="73" t="s">
        <v>79</v>
      </c>
    </row>
    <row r="2" spans="1:25" s="72" customFormat="1" ht="17.25">
      <c r="B2" s="159"/>
      <c r="C2" s="160"/>
      <c r="D2" s="161"/>
      <c r="E2" s="162" t="s">
        <v>77</v>
      </c>
      <c r="F2" s="163"/>
      <c r="G2" s="164" t="s">
        <v>223</v>
      </c>
      <c r="J2" s="83"/>
      <c r="K2" s="84" t="s">
        <v>324</v>
      </c>
      <c r="L2" s="84"/>
      <c r="M2" s="84"/>
      <c r="N2" s="84"/>
      <c r="O2" s="84"/>
      <c r="P2" s="84"/>
      <c r="Q2" s="85"/>
      <c r="T2" s="86"/>
      <c r="U2" s="87"/>
      <c r="V2" s="165" t="s">
        <v>313</v>
      </c>
      <c r="W2" s="165"/>
      <c r="X2" s="165"/>
      <c r="Y2" s="166" t="s">
        <v>235</v>
      </c>
    </row>
    <row r="3" spans="1:25" s="72" customFormat="1">
      <c r="B3" s="167" t="s">
        <v>76</v>
      </c>
      <c r="C3" s="168" t="s">
        <v>180</v>
      </c>
      <c r="D3" s="169" t="s">
        <v>3</v>
      </c>
      <c r="E3" s="170" t="s">
        <v>551</v>
      </c>
      <c r="F3" s="168" t="s">
        <v>46</v>
      </c>
      <c r="G3" s="93" t="s">
        <v>83</v>
      </c>
      <c r="J3" s="94" t="s">
        <v>180</v>
      </c>
      <c r="K3" s="406" t="s">
        <v>553</v>
      </c>
      <c r="L3" s="406"/>
      <c r="M3" s="407"/>
      <c r="N3" s="95" t="s">
        <v>522</v>
      </c>
      <c r="O3" s="410" t="s">
        <v>49</v>
      </c>
      <c r="P3" s="406"/>
      <c r="Q3" s="409"/>
      <c r="T3" s="96" t="s">
        <v>180</v>
      </c>
      <c r="U3" s="97" t="s">
        <v>3</v>
      </c>
      <c r="V3" s="99" t="s">
        <v>50</v>
      </c>
      <c r="W3" s="99" t="s">
        <v>51</v>
      </c>
      <c r="X3" s="99" t="s">
        <v>139</v>
      </c>
      <c r="Y3" s="171"/>
    </row>
    <row r="4" spans="1:25" s="72" customFormat="1" ht="16.5" thickBot="1">
      <c r="B4" s="172"/>
      <c r="C4" s="173"/>
      <c r="D4" s="105"/>
      <c r="E4" s="104"/>
      <c r="F4" s="173"/>
      <c r="G4" s="106"/>
      <c r="H4" s="107"/>
      <c r="J4" s="108"/>
      <c r="K4" s="109" t="s">
        <v>50</v>
      </c>
      <c r="L4" s="110" t="s">
        <v>51</v>
      </c>
      <c r="M4" s="110" t="s">
        <v>139</v>
      </c>
      <c r="N4" s="174"/>
      <c r="O4" s="110" t="s">
        <v>50</v>
      </c>
      <c r="P4" s="110" t="s">
        <v>51</v>
      </c>
      <c r="Q4" s="111" t="s">
        <v>139</v>
      </c>
      <c r="T4" s="112"/>
      <c r="U4" s="113"/>
      <c r="V4" s="115"/>
      <c r="W4" s="115"/>
      <c r="X4" s="115"/>
      <c r="Y4" s="175"/>
    </row>
    <row r="5" spans="1:25" s="72" customFormat="1" ht="18.75" customHeight="1">
      <c r="B5" s="1070"/>
      <c r="C5" s="1071" t="s">
        <v>39</v>
      </c>
      <c r="D5" s="1072" t="s">
        <v>0</v>
      </c>
      <c r="E5" s="978"/>
      <c r="F5" s="807"/>
      <c r="G5" s="764" t="s">
        <v>84</v>
      </c>
      <c r="J5" s="176" t="s">
        <v>146</v>
      </c>
      <c r="K5" s="177">
        <f>$G$9*V5</f>
        <v>-0.95652173913043481</v>
      </c>
      <c r="L5" s="178">
        <f>$G$9*W5</f>
        <v>-0.95652173913043481</v>
      </c>
      <c r="M5" s="178">
        <f>$G$9*X5</f>
        <v>-0.95652173913043481</v>
      </c>
      <c r="N5" s="178" t="s">
        <v>52</v>
      </c>
      <c r="O5" s="178">
        <f>$G$9*V5</f>
        <v>-0.95652173913043481</v>
      </c>
      <c r="P5" s="178">
        <f>$G$9*W5</f>
        <v>-0.95652173913043481</v>
      </c>
      <c r="Q5" s="179">
        <f>$G$9*X5</f>
        <v>-0.95652173913043481</v>
      </c>
      <c r="T5" s="227" t="s">
        <v>146</v>
      </c>
      <c r="U5" s="228" t="s">
        <v>0</v>
      </c>
      <c r="V5" s="230">
        <f>バックグラウンドデータ!E6</f>
        <v>-1</v>
      </c>
      <c r="W5" s="230">
        <f>バックグラウンドデータ!F6</f>
        <v>-1</v>
      </c>
      <c r="X5" s="230">
        <f>バックグラウンドデータ!G6</f>
        <v>-1</v>
      </c>
      <c r="Y5" s="279" t="str">
        <f>バックグラウンドデータ!H6</f>
        <v>ガイドライン既定値</v>
      </c>
    </row>
    <row r="6" spans="1:25" s="72" customFormat="1">
      <c r="B6" s="1073" t="s">
        <v>93</v>
      </c>
      <c r="C6" s="765" t="s">
        <v>117</v>
      </c>
      <c r="D6" s="809" t="s">
        <v>1</v>
      </c>
      <c r="E6" s="767"/>
      <c r="F6" s="810"/>
      <c r="G6" s="734" t="s">
        <v>84</v>
      </c>
      <c r="J6" s="184" t="s">
        <v>82</v>
      </c>
      <c r="K6" s="123">
        <f>$E5*V6</f>
        <v>0</v>
      </c>
      <c r="L6" s="124">
        <f t="shared" ref="L6:M9" si="0">$E5*W6</f>
        <v>0</v>
      </c>
      <c r="M6" s="124">
        <f t="shared" si="0"/>
        <v>0</v>
      </c>
      <c r="N6" s="124" t="s">
        <v>52</v>
      </c>
      <c r="O6" s="124">
        <f t="shared" ref="O6:Q9" si="1">$F5*V6</f>
        <v>0</v>
      </c>
      <c r="P6" s="124">
        <f t="shared" si="1"/>
        <v>0</v>
      </c>
      <c r="Q6" s="192">
        <f t="shared" si="1"/>
        <v>0</v>
      </c>
      <c r="T6" s="127" t="s">
        <v>82</v>
      </c>
      <c r="U6" s="128" t="s">
        <v>0</v>
      </c>
      <c r="V6" s="130">
        <f>バックグラウンドデータ!E10</f>
        <v>0.14799999999999999</v>
      </c>
      <c r="W6" s="130">
        <f>バックグラウンドデータ!F10</f>
        <v>8.0100000000000005E-2</v>
      </c>
      <c r="X6" s="130">
        <f>バックグラウンドデータ!G10</f>
        <v>7.0400000000000003E-3</v>
      </c>
      <c r="Y6" s="280" t="str">
        <f>バックグラウンドデータ!H10</f>
        <v>ガイドライン既定値</v>
      </c>
    </row>
    <row r="7" spans="1:25" s="72" customFormat="1">
      <c r="B7" s="1073"/>
      <c r="C7" s="765" t="s">
        <v>41</v>
      </c>
      <c r="D7" s="809" t="s">
        <v>141</v>
      </c>
      <c r="E7" s="767"/>
      <c r="F7" s="810"/>
      <c r="G7" s="734" t="s">
        <v>84</v>
      </c>
      <c r="J7" s="122" t="s">
        <v>117</v>
      </c>
      <c r="K7" s="123">
        <f>$E6*V7</f>
        <v>0</v>
      </c>
      <c r="L7" s="124">
        <f t="shared" si="0"/>
        <v>0</v>
      </c>
      <c r="M7" s="124">
        <f t="shared" si="0"/>
        <v>0</v>
      </c>
      <c r="N7" s="124" t="s">
        <v>52</v>
      </c>
      <c r="O7" s="124">
        <f t="shared" si="1"/>
        <v>0</v>
      </c>
      <c r="P7" s="124">
        <f t="shared" si="1"/>
        <v>0</v>
      </c>
      <c r="Q7" s="192">
        <f t="shared" si="1"/>
        <v>0</v>
      </c>
      <c r="T7" s="127" t="s">
        <v>117</v>
      </c>
      <c r="U7" s="128" t="s">
        <v>1</v>
      </c>
      <c r="V7" s="130">
        <f>バックグラウンドデータ!E22</f>
        <v>0.50600000000000001</v>
      </c>
      <c r="W7" s="130">
        <f>バックグラウンドデータ!F22</f>
        <v>0.158</v>
      </c>
      <c r="X7" s="130">
        <f>バックグラウンドデータ!G22</f>
        <v>6.6499999999999997E-3</v>
      </c>
      <c r="Y7" s="280" t="str">
        <f>バックグラウンドデータ!H22</f>
        <v>ガイドライン既定値</v>
      </c>
    </row>
    <row r="8" spans="1:25" s="72" customFormat="1" ht="16.5" thickBot="1">
      <c r="B8" s="775"/>
      <c r="C8" s="765" t="s">
        <v>118</v>
      </c>
      <c r="D8" s="809" t="s">
        <v>73</v>
      </c>
      <c r="E8" s="767"/>
      <c r="F8" s="810"/>
      <c r="G8" s="734" t="s">
        <v>84</v>
      </c>
      <c r="J8" s="122" t="s">
        <v>41</v>
      </c>
      <c r="K8" s="123">
        <f>$E7*V8</f>
        <v>0</v>
      </c>
      <c r="L8" s="124">
        <f t="shared" si="0"/>
        <v>0</v>
      </c>
      <c r="M8" s="124">
        <f t="shared" si="0"/>
        <v>0</v>
      </c>
      <c r="N8" s="124" t="s">
        <v>52</v>
      </c>
      <c r="O8" s="124">
        <f t="shared" si="1"/>
        <v>0</v>
      </c>
      <c r="P8" s="124">
        <f t="shared" si="1"/>
        <v>0</v>
      </c>
      <c r="Q8" s="192">
        <f t="shared" si="1"/>
        <v>0</v>
      </c>
      <c r="T8" s="127" t="s">
        <v>41</v>
      </c>
      <c r="U8" s="128" t="s">
        <v>2</v>
      </c>
      <c r="V8" s="130">
        <f>バックグラウンドデータ!E26</f>
        <v>5.0999999999999997E-2</v>
      </c>
      <c r="W8" s="130">
        <f>バックグラウンドデータ!F26</f>
        <v>5.0999999999999997E-2</v>
      </c>
      <c r="X8" s="130">
        <f>バックグラウンドデータ!G26</f>
        <v>2.2399999999999998E-3</v>
      </c>
      <c r="Y8" s="280" t="str">
        <f>バックグラウンドデータ!H26</f>
        <v>ガイドライン既定値</v>
      </c>
    </row>
    <row r="9" spans="1:25" s="72" customFormat="1" ht="16.5" thickBot="1">
      <c r="B9" s="736" t="s">
        <v>216</v>
      </c>
      <c r="C9" s="1074" t="s">
        <v>28</v>
      </c>
      <c r="D9" s="1075" t="s">
        <v>78</v>
      </c>
      <c r="E9" s="778">
        <v>1</v>
      </c>
      <c r="F9" s="1076">
        <v>1</v>
      </c>
      <c r="G9" s="741">
        <f>F9/46*44</f>
        <v>0.95652173913043481</v>
      </c>
      <c r="J9" s="134" t="s">
        <v>118</v>
      </c>
      <c r="K9" s="135">
        <f>$E8*V9</f>
        <v>0</v>
      </c>
      <c r="L9" s="136">
        <f t="shared" si="0"/>
        <v>0</v>
      </c>
      <c r="M9" s="136">
        <f t="shared" si="0"/>
        <v>0</v>
      </c>
      <c r="N9" s="136" t="s">
        <v>52</v>
      </c>
      <c r="O9" s="136">
        <f t="shared" si="1"/>
        <v>0</v>
      </c>
      <c r="P9" s="136">
        <f t="shared" si="1"/>
        <v>0</v>
      </c>
      <c r="Q9" s="196">
        <f t="shared" si="1"/>
        <v>0</v>
      </c>
      <c r="T9" s="127" t="s">
        <v>118</v>
      </c>
      <c r="U9" s="128" t="s">
        <v>0</v>
      </c>
      <c r="V9" s="130">
        <f>バックグラウンドデータ!E41</f>
        <v>0.23177374733970449</v>
      </c>
      <c r="W9" s="130">
        <f>バックグラウンドデータ!E41</f>
        <v>0.23177374733970449</v>
      </c>
      <c r="X9" s="130">
        <f>バックグラウンドデータ!E41</f>
        <v>0.23177374733970449</v>
      </c>
      <c r="Y9" s="280" t="str">
        <f>バックグラウンドデータ!F41</f>
        <v>3EID</v>
      </c>
    </row>
    <row r="10" spans="1:25" s="72" customFormat="1" ht="16.5" thickBot="1">
      <c r="B10" s="780"/>
      <c r="C10" s="828" t="s">
        <v>37</v>
      </c>
      <c r="D10" s="782" t="s">
        <v>78</v>
      </c>
      <c r="E10" s="784"/>
      <c r="F10" s="783"/>
      <c r="G10" s="783"/>
      <c r="J10" s="140" t="s">
        <v>522</v>
      </c>
      <c r="K10" s="141" t="s">
        <v>52</v>
      </c>
      <c r="L10" s="142" t="s">
        <v>52</v>
      </c>
      <c r="M10" s="142" t="s">
        <v>52</v>
      </c>
      <c r="N10" s="142">
        <f>E9*V10</f>
        <v>0.83377382058141658</v>
      </c>
      <c r="O10" s="142" t="s">
        <v>52</v>
      </c>
      <c r="P10" s="142" t="s">
        <v>52</v>
      </c>
      <c r="Q10" s="213" t="s">
        <v>52</v>
      </c>
      <c r="T10" s="143" t="s">
        <v>541</v>
      </c>
      <c r="U10" s="144" t="s">
        <v>0</v>
      </c>
      <c r="V10" s="146">
        <f>バックグラウンドデータ!E53</f>
        <v>0.83377382058141658</v>
      </c>
      <c r="W10" s="146" t="s">
        <v>233</v>
      </c>
      <c r="X10" s="146" t="s">
        <v>233</v>
      </c>
      <c r="Y10" s="282" t="str">
        <f>バックグラウンドデータ!F53</f>
        <v>3EID</v>
      </c>
    </row>
    <row r="11" spans="1:25" s="72" customFormat="1" ht="16.5" thickBot="1">
      <c r="B11" s="780"/>
      <c r="C11" s="787" t="s">
        <v>94</v>
      </c>
      <c r="D11" s="786" t="s">
        <v>78</v>
      </c>
      <c r="E11" s="785"/>
      <c r="F11" s="787"/>
      <c r="G11" s="787"/>
      <c r="J11" s="149" t="s">
        <v>188</v>
      </c>
      <c r="K11" s="150">
        <f t="shared" ref="K11:Q11" si="2">SUM(K5:K10)</f>
        <v>-0.95652173913043481</v>
      </c>
      <c r="L11" s="151">
        <f t="shared" si="2"/>
        <v>-0.95652173913043481</v>
      </c>
      <c r="M11" s="151">
        <f t="shared" si="2"/>
        <v>-0.95652173913043481</v>
      </c>
      <c r="N11" s="151">
        <f t="shared" si="2"/>
        <v>0.83377382058141658</v>
      </c>
      <c r="O11" s="151">
        <f t="shared" si="2"/>
        <v>-0.95652173913043481</v>
      </c>
      <c r="P11" s="151">
        <f t="shared" si="2"/>
        <v>-0.95652173913043481</v>
      </c>
      <c r="Q11" s="219">
        <f t="shared" si="2"/>
        <v>-0.95652173913043481</v>
      </c>
    </row>
    <row r="12" spans="1:25" s="72" customFormat="1" ht="16.5" thickBot="1">
      <c r="B12" s="780" t="s">
        <v>182</v>
      </c>
      <c r="C12" s="787" t="s">
        <v>39</v>
      </c>
      <c r="D12" s="786" t="s">
        <v>78</v>
      </c>
      <c r="E12" s="785"/>
      <c r="F12" s="787"/>
      <c r="G12" s="787"/>
      <c r="H12" s="148"/>
      <c r="J12" s="149" t="s">
        <v>218</v>
      </c>
      <c r="K12" s="326">
        <f>-(K11-$N$11)</f>
        <v>1.7902955597118515</v>
      </c>
      <c r="L12" s="328">
        <f>-(L11-$N$11)</f>
        <v>1.7902955597118515</v>
      </c>
      <c r="M12" s="328">
        <f>-(M11-$N$11)</f>
        <v>1.7902955597118515</v>
      </c>
      <c r="N12" s="152" t="s">
        <v>52</v>
      </c>
      <c r="O12" s="328">
        <f>-(O11-$N$11)</f>
        <v>1.7902955597118515</v>
      </c>
      <c r="P12" s="328">
        <f>-(P11-$N$11)</f>
        <v>1.7902955597118515</v>
      </c>
      <c r="Q12" s="330">
        <f>-(Q11-$N$11)</f>
        <v>1.7902955597118515</v>
      </c>
    </row>
    <row r="13" spans="1:25" s="72" customFormat="1">
      <c r="B13" s="780"/>
      <c r="C13" s="787" t="s">
        <v>30</v>
      </c>
      <c r="D13" s="786" t="s">
        <v>78</v>
      </c>
      <c r="E13" s="785"/>
      <c r="F13" s="787"/>
      <c r="G13" s="787"/>
      <c r="H13" s="148"/>
    </row>
    <row r="14" spans="1:25" s="72" customFormat="1">
      <c r="B14" s="780"/>
      <c r="C14" s="787" t="s">
        <v>95</v>
      </c>
      <c r="D14" s="786" t="s">
        <v>78</v>
      </c>
      <c r="E14" s="785"/>
      <c r="F14" s="787"/>
      <c r="G14" s="787"/>
      <c r="H14" s="148"/>
      <c r="I14" s="75" t="s">
        <v>151</v>
      </c>
    </row>
    <row r="15" spans="1:25" s="72" customFormat="1">
      <c r="B15" s="788"/>
      <c r="C15" s="791" t="s">
        <v>96</v>
      </c>
      <c r="D15" s="790" t="s">
        <v>73</v>
      </c>
      <c r="E15" s="789"/>
      <c r="F15" s="791"/>
      <c r="G15" s="791"/>
      <c r="H15" s="148"/>
    </row>
    <row r="16" spans="1:25" s="72" customFormat="1">
      <c r="B16" s="153"/>
      <c r="C16" s="148"/>
      <c r="D16" s="148"/>
      <c r="E16" s="148"/>
      <c r="F16" s="148"/>
      <c r="G16" s="148"/>
      <c r="H16" s="148"/>
    </row>
    <row r="17" spans="1:8" s="72" customFormat="1" ht="16.5" thickBot="1">
      <c r="A17" s="73" t="s">
        <v>153</v>
      </c>
      <c r="H17" s="148"/>
    </row>
    <row r="18" spans="1:8" s="72" customFormat="1">
      <c r="B18" s="742" t="s">
        <v>553</v>
      </c>
      <c r="C18" s="743"/>
      <c r="D18" s="743"/>
      <c r="E18" s="743"/>
      <c r="F18" s="743"/>
      <c r="G18" s="744"/>
      <c r="H18" s="148"/>
    </row>
    <row r="19" spans="1:8" s="72" customFormat="1">
      <c r="B19" s="792"/>
      <c r="C19" s="793"/>
      <c r="D19" s="793"/>
      <c r="E19" s="793"/>
      <c r="F19" s="793"/>
      <c r="G19" s="794"/>
    </row>
    <row r="20" spans="1:8" s="72" customFormat="1">
      <c r="B20" s="795"/>
      <c r="C20" s="796"/>
      <c r="D20" s="796"/>
      <c r="E20" s="796"/>
      <c r="F20" s="796"/>
      <c r="G20" s="797"/>
    </row>
    <row r="21" spans="1:8" s="72" customFormat="1">
      <c r="B21" s="795"/>
      <c r="C21" s="796"/>
      <c r="D21" s="796"/>
      <c r="E21" s="796"/>
      <c r="F21" s="796"/>
      <c r="G21" s="797"/>
    </row>
    <row r="22" spans="1:8" s="72" customFormat="1">
      <c r="B22" s="795"/>
      <c r="C22" s="796"/>
      <c r="D22" s="796"/>
      <c r="E22" s="796"/>
      <c r="F22" s="796"/>
      <c r="G22" s="797"/>
    </row>
    <row r="23" spans="1:8" s="72" customFormat="1" ht="16.5" thickBot="1">
      <c r="B23" s="798"/>
      <c r="C23" s="799"/>
      <c r="D23" s="799"/>
      <c r="E23" s="799"/>
      <c r="F23" s="799"/>
      <c r="G23" s="800"/>
    </row>
    <row r="24" spans="1:8" s="72" customFormat="1">
      <c r="B24" s="801" t="s">
        <v>66</v>
      </c>
      <c r="C24" s="802"/>
      <c r="D24" s="802"/>
      <c r="E24" s="802"/>
      <c r="F24" s="802"/>
      <c r="G24" s="835"/>
    </row>
    <row r="25" spans="1:8" s="72" customFormat="1">
      <c r="B25" s="803"/>
      <c r="C25" s="793"/>
      <c r="D25" s="793"/>
      <c r="E25" s="793"/>
      <c r="F25" s="793"/>
      <c r="G25" s="794"/>
    </row>
    <row r="26" spans="1:8" s="72" customFormat="1">
      <c r="B26" s="804"/>
      <c r="C26" s="796"/>
      <c r="D26" s="796"/>
      <c r="E26" s="796"/>
      <c r="F26" s="796"/>
      <c r="G26" s="797"/>
    </row>
    <row r="27" spans="1:8" s="72" customFormat="1">
      <c r="B27" s="795"/>
      <c r="C27" s="796"/>
      <c r="D27" s="796"/>
      <c r="E27" s="796"/>
      <c r="F27" s="796"/>
      <c r="G27" s="797"/>
    </row>
    <row r="28" spans="1:8" s="72" customFormat="1">
      <c r="B28" s="795"/>
      <c r="C28" s="796"/>
      <c r="D28" s="796"/>
      <c r="E28" s="796"/>
      <c r="F28" s="796"/>
      <c r="G28" s="797"/>
    </row>
    <row r="29" spans="1:8" s="72" customFormat="1" ht="16.5" thickBot="1">
      <c r="B29" s="798"/>
      <c r="C29" s="799"/>
      <c r="D29" s="799"/>
      <c r="E29" s="799"/>
      <c r="F29" s="799"/>
      <c r="G29" s="800"/>
    </row>
    <row r="30" spans="1:8" s="72" customFormat="1"/>
    <row r="31" spans="1:8" s="72" customFormat="1">
      <c r="A31" s="73" t="s">
        <v>327</v>
      </c>
    </row>
    <row r="32" spans="1:8" s="72" customFormat="1"/>
    <row r="33" spans="2:2" s="72" customFormat="1"/>
    <row r="34" spans="2:2" s="72" customFormat="1"/>
    <row r="35" spans="2:2" s="72" customFormat="1"/>
    <row r="36" spans="2:2" s="72" customFormat="1"/>
    <row r="37" spans="2:2" s="72" customFormat="1"/>
    <row r="38" spans="2:2" s="72" customFormat="1"/>
    <row r="39" spans="2:2" s="72" customFormat="1"/>
    <row r="40" spans="2:2" s="72" customFormat="1"/>
    <row r="41" spans="2:2" s="72" customFormat="1"/>
    <row r="42" spans="2:2" s="72" customFormat="1"/>
    <row r="43" spans="2:2" s="72" customFormat="1"/>
    <row r="44" spans="2:2" s="72" customFormat="1">
      <c r="B44" s="72" t="s">
        <v>393</v>
      </c>
    </row>
    <row r="45" spans="2:2" s="72" customFormat="1">
      <c r="B45" s="72" t="s">
        <v>416</v>
      </c>
    </row>
    <row r="46" spans="2:2" s="72" customFormat="1">
      <c r="B46" s="72" t="s">
        <v>482</v>
      </c>
    </row>
    <row r="47" spans="2:2" s="72" customFormat="1"/>
    <row r="48" spans="2:2" s="72" customFormat="1" ht="18.75" customHeight="1"/>
    <row r="49" s="72" customFormat="1"/>
    <row r="50" s="72" customFormat="1"/>
    <row r="51" s="72" customFormat="1"/>
    <row r="52" s="72" customFormat="1"/>
    <row r="53" s="72" customFormat="1"/>
    <row r="54" s="72" customFormat="1" ht="18.75" customHeight="1"/>
    <row r="55" s="72" customFormat="1"/>
    <row r="56" s="72" customFormat="1"/>
    <row r="57" s="72" customFormat="1"/>
    <row r="58" s="72" customFormat="1"/>
    <row r="59" s="72" customFormat="1"/>
    <row r="60" s="72" customFormat="1" ht="18.75" customHeight="1"/>
    <row r="61" s="72" customFormat="1"/>
    <row r="62" s="72" customFormat="1"/>
    <row r="63" s="72" customFormat="1"/>
    <row r="64" s="72" customFormat="1"/>
    <row r="65" s="72" customFormat="1"/>
    <row r="66" s="72" customFormat="1"/>
    <row r="67" s="72" customFormat="1"/>
    <row r="68" s="72" customFormat="1"/>
    <row r="69" s="72" customFormat="1"/>
    <row r="70" s="72" customFormat="1"/>
    <row r="71" s="72" customFormat="1" ht="18.75" customHeight="1"/>
    <row r="72" s="72" customFormat="1"/>
    <row r="73" s="72" customFormat="1"/>
    <row r="74" s="72" customFormat="1"/>
    <row r="75" s="72" customFormat="1"/>
    <row r="76" s="72" customFormat="1"/>
    <row r="77" s="72" customFormat="1"/>
    <row r="78" s="72" customFormat="1"/>
    <row r="79" s="72" customFormat="1"/>
    <row r="80" s="72" customFormat="1"/>
    <row r="81" spans="2:4" s="72" customFormat="1"/>
    <row r="82" spans="2:4" s="72" customFormat="1"/>
    <row r="83" spans="2:4" s="72" customFormat="1">
      <c r="B83" s="153"/>
      <c r="D83" s="148"/>
    </row>
    <row r="84" spans="2:4" s="72" customFormat="1">
      <c r="B84" s="153"/>
      <c r="D84" s="148"/>
    </row>
    <row r="85" spans="2:4" s="72" customFormat="1">
      <c r="B85" s="153"/>
      <c r="D85" s="148"/>
    </row>
    <row r="86" spans="2:4" s="72" customFormat="1">
      <c r="B86" s="153"/>
      <c r="D86" s="148"/>
    </row>
    <row r="87" spans="2:4" s="72" customFormat="1">
      <c r="B87" s="153"/>
      <c r="D87" s="148"/>
    </row>
    <row r="88" spans="2:4" s="72" customFormat="1">
      <c r="B88" s="153"/>
      <c r="D88" s="148"/>
    </row>
    <row r="89" spans="2:4" s="72" customFormat="1">
      <c r="B89" s="153"/>
      <c r="D89" s="148"/>
    </row>
    <row r="90" spans="2:4" s="72" customFormat="1">
      <c r="B90" s="153"/>
      <c r="D90" s="148"/>
    </row>
    <row r="91" spans="2:4" s="72" customFormat="1">
      <c r="B91" s="153"/>
      <c r="D91" s="148"/>
    </row>
    <row r="92" spans="2:4" s="72" customFormat="1">
      <c r="B92" s="153"/>
      <c r="D92" s="148"/>
    </row>
    <row r="93" spans="2:4" s="72" customFormat="1">
      <c r="B93" s="153"/>
      <c r="D93" s="148"/>
    </row>
    <row r="94" spans="2:4" s="72" customFormat="1">
      <c r="B94" s="153"/>
      <c r="D94" s="148"/>
    </row>
    <row r="95" spans="2:4" s="72" customFormat="1">
      <c r="B95" s="153"/>
      <c r="D95" s="148"/>
    </row>
    <row r="96" spans="2:4" s="72" customFormat="1">
      <c r="B96" s="153"/>
      <c r="D96" s="148"/>
    </row>
    <row r="97" spans="2:4" s="72" customFormat="1">
      <c r="B97" s="153"/>
      <c r="D97" s="148"/>
    </row>
    <row r="98" spans="2:4" s="72" customFormat="1">
      <c r="B98" s="153"/>
      <c r="D98" s="148"/>
    </row>
    <row r="99" spans="2:4" s="72" customFormat="1">
      <c r="B99" s="153"/>
      <c r="D99" s="148"/>
    </row>
    <row r="100" spans="2:4" s="72" customFormat="1"/>
    <row r="101" spans="2:4" s="72" customFormat="1"/>
    <row r="102" spans="2:4" s="72" customFormat="1"/>
    <row r="103" spans="2:4" s="72" customFormat="1"/>
    <row r="104" spans="2:4" s="72" customFormat="1"/>
    <row r="105" spans="2:4" s="72" customFormat="1"/>
    <row r="106" spans="2:4" s="72" customFormat="1"/>
    <row r="107" spans="2:4" s="72" customFormat="1"/>
    <row r="108" spans="2:4" s="72" customFormat="1"/>
    <row r="109" spans="2:4" s="72" customFormat="1"/>
    <row r="110" spans="2:4" s="72" customFormat="1"/>
    <row r="111" spans="2:4" s="72" customFormat="1"/>
    <row r="112" spans="2:4" s="72" customFormat="1"/>
    <row r="113" s="72" customFormat="1"/>
    <row r="114" s="72" customFormat="1"/>
    <row r="115" s="72" customFormat="1"/>
    <row r="116" s="72" customFormat="1"/>
    <row r="117" s="72" customFormat="1"/>
    <row r="118" s="72" customFormat="1"/>
    <row r="119" s="72" customFormat="1"/>
    <row r="120" s="72" customFormat="1"/>
    <row r="121" s="72" customFormat="1"/>
    <row r="122" s="72" customFormat="1"/>
    <row r="123" s="72" customFormat="1"/>
    <row r="124" s="72" customFormat="1"/>
    <row r="125" s="72" customFormat="1"/>
    <row r="126" s="72" customFormat="1"/>
    <row r="127" s="72" customFormat="1"/>
    <row r="128" s="72" customFormat="1"/>
    <row r="129" s="72" customFormat="1"/>
    <row r="130" s="72" customFormat="1"/>
    <row r="131" s="72" customFormat="1"/>
    <row r="132" s="72" customFormat="1"/>
    <row r="133" s="72" customFormat="1"/>
    <row r="134" s="72" customFormat="1"/>
    <row r="135" s="72" customFormat="1"/>
    <row r="136" s="72" customFormat="1"/>
    <row r="137" s="72" customFormat="1"/>
    <row r="138" s="72" customFormat="1"/>
    <row r="139" s="72" customFormat="1"/>
    <row r="140" s="72" customFormat="1"/>
    <row r="141" s="72" customFormat="1"/>
    <row r="142" s="72" customFormat="1"/>
    <row r="143" s="72" customFormat="1"/>
    <row r="144" s="72" customFormat="1"/>
    <row r="145" s="72" customFormat="1"/>
    <row r="146" s="72" customFormat="1"/>
    <row r="147" s="72" customFormat="1"/>
    <row r="148" s="72" customFormat="1"/>
    <row r="149" s="72" customFormat="1"/>
    <row r="150" s="72" customFormat="1"/>
    <row r="151" s="72" customFormat="1"/>
    <row r="152" s="72" customFormat="1"/>
    <row r="153" s="72" customFormat="1"/>
    <row r="154" s="72" customFormat="1"/>
    <row r="155" s="72" customFormat="1"/>
    <row r="156" s="72" customFormat="1"/>
    <row r="157" s="72" customFormat="1"/>
    <row r="158" s="72" customFormat="1"/>
    <row r="159" s="72" customFormat="1"/>
    <row r="160" s="72" customFormat="1"/>
    <row r="161" s="72" customFormat="1"/>
    <row r="162" s="72" customFormat="1"/>
    <row r="163" s="72" customFormat="1"/>
    <row r="164" s="72" customFormat="1"/>
    <row r="165" s="72" customFormat="1"/>
    <row r="166" s="72" customFormat="1"/>
    <row r="167" s="72" customFormat="1"/>
    <row r="168" s="72" customFormat="1"/>
    <row r="169" s="72" customFormat="1"/>
    <row r="170" s="72" customFormat="1"/>
    <row r="171" s="72" customFormat="1"/>
    <row r="172" s="72" customFormat="1"/>
    <row r="173" s="72" customFormat="1"/>
    <row r="174" s="72" customFormat="1"/>
    <row r="175" s="72" customFormat="1"/>
    <row r="176" s="72" customFormat="1"/>
    <row r="177" s="72" customFormat="1"/>
    <row r="178" s="72" customFormat="1"/>
    <row r="179" s="72" customFormat="1"/>
    <row r="180" s="72" customFormat="1"/>
    <row r="181" s="72" customFormat="1"/>
    <row r="182" s="72" customFormat="1"/>
    <row r="183" s="72" customFormat="1"/>
    <row r="184" s="72" customFormat="1"/>
    <row r="185" s="72" customFormat="1"/>
    <row r="186" s="72" customFormat="1"/>
    <row r="187" s="72" customFormat="1"/>
    <row r="188" s="72" customFormat="1"/>
    <row r="189" s="72" customFormat="1"/>
    <row r="190" s="72" customFormat="1"/>
    <row r="191" s="72" customFormat="1"/>
    <row r="192" s="72" customFormat="1"/>
    <row r="193" s="72" customFormat="1"/>
    <row r="194" s="72" customFormat="1"/>
    <row r="195" s="72" customFormat="1"/>
    <row r="196" s="72" customFormat="1"/>
    <row r="197" s="72" customFormat="1"/>
    <row r="198" s="72" customFormat="1"/>
    <row r="199" s="72" customFormat="1"/>
    <row r="200" s="72" customFormat="1"/>
    <row r="201" s="72" customFormat="1"/>
    <row r="202" s="72" customFormat="1"/>
    <row r="203" s="72" customFormat="1"/>
    <row r="204" s="72" customFormat="1"/>
    <row r="205" s="72" customFormat="1"/>
    <row r="206" s="72" customFormat="1"/>
    <row r="207" s="72" customFormat="1"/>
    <row r="208" s="72" customFormat="1"/>
    <row r="209" s="72" customFormat="1"/>
    <row r="210" s="72" customFormat="1"/>
    <row r="211" s="72" customFormat="1"/>
    <row r="212" s="72" customFormat="1"/>
    <row r="213" s="72" customFormat="1"/>
    <row r="214" s="72" customFormat="1"/>
    <row r="215" s="72" customFormat="1"/>
    <row r="216" s="72" customFormat="1"/>
    <row r="217" s="72" customFormat="1"/>
    <row r="218" s="72" customFormat="1"/>
    <row r="219" s="72" customFormat="1"/>
    <row r="220" s="72" customFormat="1"/>
    <row r="221" s="72" customFormat="1"/>
    <row r="222" s="72" customFormat="1"/>
    <row r="223" s="72" customFormat="1"/>
    <row r="224" s="72" customFormat="1"/>
    <row r="225" s="72" customFormat="1"/>
    <row r="226" s="72" customFormat="1"/>
    <row r="227" s="72" customFormat="1"/>
    <row r="228" s="72" customFormat="1"/>
    <row r="229" s="72" customFormat="1"/>
    <row r="230" s="72" customFormat="1"/>
    <row r="231" s="72" customFormat="1"/>
    <row r="232" s="72" customFormat="1"/>
    <row r="233" s="72" customFormat="1"/>
    <row r="234" s="72" customFormat="1"/>
    <row r="235" s="72" customFormat="1"/>
    <row r="236" s="72" customFormat="1"/>
    <row r="237" s="72" customFormat="1"/>
    <row r="238" s="72" customFormat="1"/>
    <row r="239" s="72" customFormat="1"/>
    <row r="240" s="72" customFormat="1"/>
    <row r="241" s="72" customFormat="1"/>
    <row r="242" s="72" customFormat="1"/>
    <row r="243" s="72" customFormat="1"/>
    <row r="244" s="72" customFormat="1"/>
    <row r="245" s="72" customFormat="1"/>
    <row r="246" s="72" customFormat="1"/>
    <row r="247" s="72" customFormat="1"/>
    <row r="248" s="72" customFormat="1"/>
    <row r="249" s="72" customFormat="1"/>
    <row r="250" s="72" customFormat="1"/>
    <row r="251" s="72" customFormat="1"/>
    <row r="252" s="72" customFormat="1"/>
    <row r="253" s="72" customFormat="1"/>
    <row r="254" s="72" customFormat="1"/>
    <row r="255" s="72" customFormat="1"/>
    <row r="256" s="72" customFormat="1"/>
    <row r="257" s="72" customFormat="1"/>
    <row r="258" s="72" customFormat="1"/>
    <row r="259" s="72" customFormat="1"/>
    <row r="260" s="72" customFormat="1"/>
    <row r="261" s="72" customFormat="1"/>
    <row r="262" s="72" customFormat="1"/>
    <row r="263" s="72" customFormat="1"/>
    <row r="264" s="72" customFormat="1"/>
    <row r="265" s="72" customFormat="1"/>
    <row r="266" s="72" customFormat="1"/>
    <row r="267" s="72" customFormat="1"/>
    <row r="268" s="72" customFormat="1"/>
    <row r="269" s="72" customFormat="1"/>
    <row r="270" s="72" customFormat="1"/>
    <row r="271" s="72" customFormat="1"/>
    <row r="272" s="72" customFormat="1"/>
    <row r="273" s="72" customFormat="1"/>
    <row r="274" s="72" customFormat="1"/>
    <row r="275" s="72" customFormat="1"/>
    <row r="276" s="72" customFormat="1"/>
    <row r="277" s="72" customFormat="1"/>
    <row r="278" s="72" customFormat="1"/>
    <row r="279" s="72" customFormat="1"/>
    <row r="280" s="72" customFormat="1"/>
    <row r="281" s="72" customFormat="1"/>
    <row r="282" s="72" customFormat="1"/>
    <row r="283" s="72" customFormat="1"/>
    <row r="284" s="72" customFormat="1"/>
    <row r="285" s="72" customFormat="1"/>
    <row r="286" s="72" customFormat="1"/>
    <row r="287" s="72" customFormat="1"/>
    <row r="288" s="72" customFormat="1"/>
    <row r="289" s="72" customFormat="1"/>
    <row r="290" s="72" customFormat="1"/>
    <row r="291" s="72" customFormat="1"/>
    <row r="292" s="72" customFormat="1"/>
    <row r="293" s="72" customFormat="1"/>
    <row r="294" s="72" customFormat="1"/>
    <row r="295" s="72" customFormat="1"/>
    <row r="296" s="72" customFormat="1"/>
    <row r="297" s="72" customFormat="1"/>
    <row r="298" s="72" customFormat="1"/>
    <row r="299" s="72" customFormat="1"/>
    <row r="300" s="72" customFormat="1"/>
    <row r="301" s="72" customFormat="1"/>
    <row r="302" s="72" customFormat="1"/>
    <row r="303" s="72" customFormat="1"/>
    <row r="304" s="72" customFormat="1"/>
    <row r="305" s="72" customFormat="1"/>
    <row r="306" s="72" customFormat="1"/>
    <row r="307" s="72" customFormat="1"/>
    <row r="308" s="72" customFormat="1"/>
    <row r="309" s="72" customFormat="1"/>
    <row r="310" s="72" customFormat="1"/>
    <row r="311" s="72" customFormat="1"/>
    <row r="312" s="72" customFormat="1"/>
    <row r="313" s="72" customFormat="1"/>
    <row r="314" s="72" customFormat="1"/>
    <row r="315" s="72" customFormat="1"/>
    <row r="316" s="72" customFormat="1"/>
    <row r="317" s="72" customFormat="1"/>
    <row r="318" s="72" customFormat="1"/>
    <row r="319" s="72" customFormat="1"/>
    <row r="320" s="72" customFormat="1"/>
    <row r="321" s="72" customFormat="1"/>
    <row r="322" s="72" customFormat="1"/>
    <row r="323" s="72" customFormat="1"/>
    <row r="324" s="72" customFormat="1"/>
    <row r="325" s="72" customFormat="1"/>
    <row r="326" s="72" customFormat="1"/>
    <row r="327" s="72" customFormat="1"/>
    <row r="328" s="72" customFormat="1"/>
    <row r="329" s="72" customFormat="1"/>
    <row r="330" s="72" customFormat="1"/>
    <row r="331" s="72" customFormat="1"/>
    <row r="332" s="72" customFormat="1"/>
    <row r="333" s="72" customFormat="1"/>
    <row r="334" s="72" customFormat="1"/>
    <row r="335" s="72" customFormat="1"/>
    <row r="336" s="72" customFormat="1"/>
    <row r="337" s="72" customFormat="1"/>
    <row r="338" s="72" customFormat="1"/>
    <row r="339" s="72" customFormat="1"/>
    <row r="340" s="72" customFormat="1"/>
    <row r="341" s="72" customFormat="1"/>
    <row r="342" s="72" customFormat="1"/>
    <row r="343" s="72" customFormat="1"/>
    <row r="344" s="72" customFormat="1"/>
    <row r="345" s="72" customFormat="1"/>
    <row r="346" s="72" customFormat="1"/>
    <row r="347" s="72" customFormat="1"/>
    <row r="348" s="72" customFormat="1"/>
    <row r="349" s="72" customFormat="1"/>
    <row r="350" s="72" customFormat="1"/>
    <row r="351" s="72" customFormat="1"/>
    <row r="352" s="72" customFormat="1"/>
    <row r="353" s="72" customFormat="1"/>
    <row r="354" s="72" customFormat="1"/>
    <row r="355" s="72" customFormat="1"/>
    <row r="356" s="72" customFormat="1"/>
    <row r="357" s="72" customFormat="1"/>
    <row r="358" s="72" customFormat="1"/>
    <row r="359" s="72" customFormat="1"/>
    <row r="360" s="72" customFormat="1"/>
    <row r="361" s="72" customFormat="1"/>
    <row r="362" s="72" customFormat="1"/>
    <row r="363" s="72" customFormat="1"/>
    <row r="364" s="72" customFormat="1"/>
    <row r="365" s="72" customFormat="1"/>
    <row r="366" s="72" customFormat="1"/>
    <row r="367" s="72" customFormat="1"/>
    <row r="368" s="72" customFormat="1"/>
    <row r="369" s="72" customFormat="1"/>
    <row r="370" s="72" customFormat="1"/>
    <row r="371" s="72" customFormat="1"/>
    <row r="372" s="72" customFormat="1"/>
    <row r="373" s="72" customFormat="1"/>
    <row r="374" s="72" customFormat="1"/>
    <row r="375" s="72" customFormat="1"/>
    <row r="376" s="72" customFormat="1"/>
    <row r="377" s="72" customFormat="1"/>
    <row r="378" s="72" customFormat="1"/>
    <row r="379" s="72" customFormat="1"/>
    <row r="380" s="72" customFormat="1"/>
    <row r="381" s="72" customFormat="1"/>
    <row r="382" s="72" customFormat="1"/>
    <row r="383" s="72" customFormat="1"/>
    <row r="384" s="72" customFormat="1"/>
    <row r="385" s="72" customFormat="1"/>
    <row r="386" s="72" customFormat="1"/>
    <row r="387" s="72" customFormat="1"/>
    <row r="388" s="72" customFormat="1"/>
    <row r="389" s="72" customFormat="1"/>
    <row r="390" s="72" customFormat="1"/>
    <row r="391" s="72" customFormat="1"/>
    <row r="392" s="72" customFormat="1"/>
    <row r="393" s="72" customFormat="1"/>
    <row r="394" s="72" customFormat="1"/>
    <row r="395" s="72" customFormat="1"/>
    <row r="396" s="72" customFormat="1"/>
    <row r="397" s="72" customFormat="1"/>
    <row r="398" s="72" customFormat="1"/>
    <row r="399" s="72" customFormat="1"/>
    <row r="400" s="72" customFormat="1"/>
    <row r="401" s="72" customFormat="1"/>
    <row r="402" s="72" customFormat="1"/>
    <row r="403" s="72" customFormat="1"/>
    <row r="404" s="72" customFormat="1"/>
    <row r="405" s="72" customFormat="1"/>
    <row r="406" s="72" customFormat="1"/>
    <row r="407" s="72" customFormat="1"/>
    <row r="408" s="72" customFormat="1"/>
    <row r="409" s="72" customFormat="1"/>
    <row r="410" s="72" customFormat="1"/>
    <row r="411" s="72" customFormat="1"/>
    <row r="412" s="72" customFormat="1"/>
    <row r="413" s="72" customFormat="1"/>
    <row r="414" s="72" customFormat="1"/>
    <row r="415" s="72" customFormat="1"/>
    <row r="416" s="72" customFormat="1"/>
    <row r="417" s="72" customFormat="1"/>
    <row r="418" s="72" customFormat="1"/>
    <row r="419" s="72" customFormat="1"/>
    <row r="420" s="72" customFormat="1"/>
    <row r="421" s="72" customFormat="1"/>
    <row r="422" s="72" customFormat="1"/>
    <row r="423" s="72" customFormat="1"/>
    <row r="424" s="72" customFormat="1"/>
    <row r="425" s="72" customFormat="1"/>
    <row r="426" s="72" customFormat="1"/>
    <row r="427" s="72" customFormat="1"/>
    <row r="428" s="72" customFormat="1"/>
    <row r="429" s="72" customFormat="1"/>
    <row r="430" s="72" customFormat="1"/>
    <row r="431" s="72" customFormat="1"/>
    <row r="432" s="72" customFormat="1"/>
    <row r="433" s="72" customFormat="1"/>
    <row r="434" s="72" customFormat="1"/>
    <row r="435" s="72" customFormat="1"/>
    <row r="436" s="72" customFormat="1"/>
    <row r="437" s="72" customFormat="1"/>
    <row r="438" s="72" customFormat="1"/>
    <row r="439" s="72" customFormat="1"/>
    <row r="440" s="72" customFormat="1"/>
    <row r="441" s="72" customFormat="1"/>
    <row r="442" s="72" customFormat="1"/>
    <row r="443" s="72" customFormat="1"/>
    <row r="444" s="72" customFormat="1"/>
    <row r="445" s="72" customFormat="1"/>
    <row r="446" s="72" customFormat="1"/>
    <row r="447" s="72" customFormat="1"/>
    <row r="448" s="72" customFormat="1"/>
    <row r="449" s="72" customFormat="1"/>
    <row r="450" s="72" customFormat="1"/>
    <row r="451" s="72" customFormat="1"/>
    <row r="452" s="72" customFormat="1"/>
    <row r="453" s="72" customFormat="1"/>
    <row r="454" s="72" customFormat="1"/>
    <row r="455" s="72" customFormat="1"/>
    <row r="456" s="72" customFormat="1"/>
    <row r="457" s="72" customFormat="1"/>
    <row r="458" s="72" customFormat="1"/>
    <row r="459" s="72" customFormat="1"/>
    <row r="460" s="72" customFormat="1"/>
    <row r="461" s="72" customFormat="1"/>
    <row r="462" s="72" customFormat="1"/>
    <row r="463" s="72" customFormat="1"/>
    <row r="464" s="72" customFormat="1"/>
    <row r="465" s="72" customFormat="1"/>
    <row r="466" s="72" customFormat="1"/>
    <row r="467" s="72" customFormat="1"/>
    <row r="468" s="72" customFormat="1"/>
    <row r="469" s="72" customFormat="1"/>
    <row r="470" s="72" customFormat="1"/>
    <row r="471" s="72" customFormat="1"/>
    <row r="472" s="72" customFormat="1"/>
    <row r="473" s="72" customFormat="1"/>
    <row r="474" s="72" customFormat="1"/>
    <row r="475" s="72" customFormat="1"/>
    <row r="476" s="72" customFormat="1"/>
    <row r="477" s="72" customFormat="1"/>
    <row r="478" s="72" customFormat="1"/>
    <row r="479" s="72" customFormat="1"/>
    <row r="480" s="72" customFormat="1"/>
    <row r="481" s="72" customFormat="1"/>
    <row r="482" s="72" customFormat="1"/>
    <row r="483" s="72" customFormat="1"/>
    <row r="484" s="72" customFormat="1"/>
    <row r="485" s="72" customFormat="1"/>
    <row r="486" s="72" customFormat="1"/>
    <row r="487" s="72" customFormat="1"/>
    <row r="488" s="72" customFormat="1"/>
    <row r="489" s="72" customFormat="1"/>
    <row r="490" s="72" customFormat="1"/>
    <row r="491" s="72" customFormat="1"/>
    <row r="492" s="72" customFormat="1"/>
    <row r="493" s="72" customFormat="1"/>
    <row r="494" s="72" customFormat="1"/>
    <row r="495" s="72" customFormat="1"/>
    <row r="496" s="72" customFormat="1"/>
    <row r="497" s="72" customFormat="1"/>
    <row r="498" s="72" customFormat="1"/>
    <row r="499" s="72" customFormat="1"/>
    <row r="500" s="72" customFormat="1"/>
    <row r="501" s="72" customFormat="1"/>
    <row r="502" s="72" customFormat="1"/>
    <row r="503" s="72" customFormat="1"/>
    <row r="504" s="72" customFormat="1"/>
    <row r="505" s="72" customFormat="1"/>
    <row r="506" s="72" customFormat="1"/>
    <row r="507" s="72" customFormat="1"/>
    <row r="508" s="72" customFormat="1"/>
    <row r="509" s="72" customFormat="1"/>
    <row r="510" s="72" customFormat="1"/>
    <row r="511" s="72" customFormat="1"/>
    <row r="512" s="72" customFormat="1"/>
    <row r="513" s="72" customFormat="1"/>
    <row r="514" s="72" customFormat="1"/>
    <row r="515" s="72" customFormat="1"/>
    <row r="516" s="72" customFormat="1"/>
    <row r="517" s="72" customFormat="1"/>
    <row r="518" s="72" customFormat="1"/>
    <row r="519" s="72" customFormat="1"/>
    <row r="520" s="72" customFormat="1"/>
    <row r="521" s="72" customFormat="1"/>
    <row r="522" s="72" customFormat="1"/>
    <row r="523" s="72" customFormat="1"/>
    <row r="524" s="72" customFormat="1"/>
    <row r="525" s="72" customFormat="1"/>
    <row r="526" s="72" customFormat="1"/>
    <row r="527" s="72" customFormat="1"/>
    <row r="528" s="72" customFormat="1"/>
    <row r="529" s="72" customFormat="1"/>
    <row r="530" s="72" customFormat="1"/>
    <row r="531" s="72" customFormat="1"/>
    <row r="532" s="72" customFormat="1"/>
    <row r="533" s="72" customFormat="1"/>
    <row r="534" s="72" customFormat="1"/>
    <row r="535" s="72" customFormat="1"/>
    <row r="536" s="72" customFormat="1"/>
    <row r="537" s="72" customFormat="1"/>
    <row r="538" s="72" customFormat="1"/>
    <row r="539" s="72" customFormat="1"/>
    <row r="540" s="72" customFormat="1"/>
    <row r="541" s="72" customFormat="1"/>
    <row r="542" s="72" customFormat="1"/>
    <row r="543" s="72" customFormat="1"/>
    <row r="544" s="72" customFormat="1"/>
    <row r="545" s="72" customFormat="1"/>
    <row r="546" s="72" customFormat="1"/>
    <row r="547" s="72" customFormat="1"/>
    <row r="548" s="72" customFormat="1"/>
    <row r="549" s="72" customFormat="1"/>
    <row r="550" s="72" customFormat="1"/>
    <row r="551" s="72" customFormat="1"/>
    <row r="552" s="72" customFormat="1"/>
    <row r="553" s="72" customFormat="1"/>
    <row r="554" s="72" customFormat="1"/>
    <row r="555" s="72" customFormat="1"/>
    <row r="556" s="72" customFormat="1"/>
    <row r="557" s="72" customFormat="1"/>
    <row r="558" s="72" customFormat="1"/>
    <row r="559" s="72" customFormat="1"/>
    <row r="560" s="72" customFormat="1"/>
    <row r="561" s="72" customFormat="1"/>
    <row r="562" s="72" customFormat="1"/>
    <row r="563" s="72" customFormat="1"/>
    <row r="564" s="72" customFormat="1"/>
    <row r="565" s="72" customFormat="1"/>
    <row r="566" s="72" customFormat="1"/>
    <row r="567" s="72" customFormat="1"/>
    <row r="568" s="72" customFormat="1"/>
    <row r="569" s="72" customFormat="1"/>
    <row r="570" s="72" customFormat="1"/>
    <row r="571" s="72" customFormat="1"/>
    <row r="572" s="72" customFormat="1"/>
    <row r="573" s="72" customFormat="1"/>
    <row r="574" s="72" customFormat="1"/>
    <row r="575" s="72" customFormat="1"/>
    <row r="576" s="72" customFormat="1"/>
    <row r="577" s="72" customFormat="1"/>
    <row r="578" s="72" customFormat="1"/>
    <row r="579" s="72" customFormat="1"/>
    <row r="580" s="72" customFormat="1"/>
    <row r="581" s="72" customFormat="1"/>
    <row r="582" s="72" customFormat="1"/>
    <row r="583" s="72" customFormat="1"/>
    <row r="584" s="72" customFormat="1"/>
    <row r="585" s="72" customFormat="1"/>
    <row r="586" s="72" customFormat="1"/>
    <row r="587" s="72" customFormat="1"/>
    <row r="588" s="72" customFormat="1"/>
    <row r="589" s="72" customFormat="1"/>
    <row r="590" s="72" customFormat="1"/>
    <row r="591" s="72" customFormat="1"/>
    <row r="592" s="72" customFormat="1"/>
    <row r="593" s="72" customFormat="1"/>
    <row r="594" s="72" customFormat="1"/>
    <row r="595" s="72" customFormat="1"/>
    <row r="596" s="72" customFormat="1"/>
    <row r="597" s="72" customFormat="1"/>
    <row r="598" s="72" customFormat="1"/>
    <row r="599" s="72" customFormat="1"/>
    <row r="600" s="72" customFormat="1"/>
    <row r="601" s="72" customFormat="1"/>
    <row r="602" s="72" customFormat="1"/>
    <row r="603" s="72" customFormat="1"/>
    <row r="604" s="72" customFormat="1"/>
    <row r="605" s="72" customFormat="1"/>
    <row r="606" s="72" customFormat="1"/>
    <row r="607" s="72" customFormat="1"/>
    <row r="608" s="72" customFormat="1"/>
    <row r="609" s="72" customFormat="1"/>
    <row r="610" s="72" customFormat="1"/>
    <row r="611" s="72" customFormat="1"/>
    <row r="612" s="72" customFormat="1"/>
    <row r="613" s="72" customFormat="1"/>
    <row r="614" s="72" customFormat="1"/>
    <row r="615" s="72" customFormat="1"/>
    <row r="616" s="72" customFormat="1"/>
    <row r="617" s="72" customFormat="1"/>
    <row r="618" s="72" customFormat="1"/>
    <row r="619" s="72" customFormat="1"/>
    <row r="620" s="72" customFormat="1"/>
    <row r="621" s="72" customFormat="1"/>
    <row r="622" s="72" customFormat="1"/>
    <row r="623" s="72" customFormat="1"/>
    <row r="624" s="72" customFormat="1"/>
    <row r="625" s="72" customFormat="1"/>
    <row r="626" s="72" customFormat="1"/>
    <row r="627" s="72" customFormat="1"/>
    <row r="628" s="72" customFormat="1"/>
    <row r="629" s="72" customFormat="1"/>
    <row r="630" s="72" customFormat="1"/>
    <row r="631" s="72" customFormat="1"/>
    <row r="632" s="72" customFormat="1"/>
    <row r="633" s="72" customFormat="1"/>
    <row r="634" s="72" customFormat="1"/>
    <row r="635" s="72" customFormat="1"/>
    <row r="636" s="72" customFormat="1"/>
    <row r="637" s="72" customFormat="1"/>
    <row r="638" s="72" customFormat="1"/>
    <row r="639" s="72" customFormat="1"/>
    <row r="640" s="72" customFormat="1"/>
    <row r="641" s="72" customFormat="1"/>
    <row r="642" s="72" customFormat="1"/>
    <row r="643" s="72" customFormat="1"/>
    <row r="644" s="72" customFormat="1"/>
    <row r="645" s="72" customFormat="1"/>
    <row r="646" s="72" customFormat="1"/>
    <row r="647" s="72" customFormat="1"/>
    <row r="648" s="72" customFormat="1"/>
    <row r="649" s="72" customFormat="1"/>
    <row r="650" s="72" customFormat="1"/>
    <row r="651" s="72" customFormat="1"/>
    <row r="652" s="72" customFormat="1"/>
    <row r="653" s="72" customFormat="1"/>
    <row r="654" s="72" customFormat="1"/>
    <row r="655" s="72" customFormat="1"/>
    <row r="656" s="72" customFormat="1"/>
    <row r="657" s="72" customFormat="1"/>
    <row r="658" s="72" customFormat="1"/>
    <row r="659" s="72" customFormat="1"/>
    <row r="660" s="72" customFormat="1"/>
    <row r="661" s="72" customFormat="1"/>
    <row r="662" s="72" customFormat="1"/>
    <row r="663" s="72" customFormat="1"/>
    <row r="664" s="72" customFormat="1"/>
    <row r="665" s="72" customFormat="1"/>
    <row r="666" s="72" customFormat="1"/>
    <row r="667" s="72" customFormat="1"/>
    <row r="668" s="72" customFormat="1"/>
    <row r="669" s="72" customFormat="1"/>
    <row r="670" s="72" customFormat="1"/>
    <row r="671" s="72" customFormat="1"/>
    <row r="672" s="72" customFormat="1"/>
    <row r="673" spans="1:25" s="72" customFormat="1"/>
    <row r="674" spans="1:25" s="72" customFormat="1"/>
    <row r="675" spans="1:25" s="72" customFormat="1"/>
    <row r="676" spans="1:25" s="72" customFormat="1"/>
    <row r="677" spans="1:25" s="72" customFormat="1"/>
    <row r="678" spans="1:25" s="72" customFormat="1"/>
    <row r="679" spans="1:25" s="72" customFormat="1">
      <c r="O679" s="154"/>
      <c r="P679" s="154"/>
      <c r="Q679" s="154"/>
      <c r="R679" s="154"/>
      <c r="S679" s="154"/>
      <c r="T679" s="154"/>
      <c r="U679" s="154"/>
      <c r="V679" s="154"/>
      <c r="W679" s="154"/>
      <c r="X679" s="154"/>
    </row>
    <row r="680" spans="1:25">
      <c r="A680" s="72"/>
      <c r="Y680" s="72"/>
    </row>
    <row r="681" spans="1:25">
      <c r="Y681" s="72"/>
    </row>
  </sheetData>
  <sheetProtection algorithmName="SHA-512" hashValue="B1Yu/L4A03G1kRQB+n670bfthW+rMYuDh/md7XlsmBrSCHM5OFK8w+q35ve7xwT+OABNHk5GY1hV+6X2rzjsUA==" saltValue="nDYvmlz8+OON+y6ukeQ5Tg==" spinCount="100000" sheet="1" objects="1" scenarios="1"/>
  <protectedRanges>
    <protectedRange sqref="B25:G29" name="範囲3"/>
    <protectedRange sqref="B19:G23" name="範囲2"/>
    <protectedRange sqref="C5:G15" name="範囲1"/>
  </protectedRanges>
  <mergeCells count="2">
    <mergeCell ref="K3:M3"/>
    <mergeCell ref="O3:Q3"/>
  </mergeCells>
  <phoneticPr fontId="9"/>
  <pageMargins left="0.7" right="0.7" top="0.78740157499999996" bottom="0.78740157499999996" header="0.3" footer="0.3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30206-D549-4FAF-836B-BA9DE5873795}">
  <dimension ref="A1:Y678"/>
  <sheetViews>
    <sheetView showGridLines="0" topLeftCell="A24" workbookViewId="0">
      <selection activeCell="F28" sqref="F28"/>
    </sheetView>
  </sheetViews>
  <sheetFormatPr defaultColWidth="10.77734375" defaultRowHeight="15.75"/>
  <cols>
    <col min="1" max="1" width="1.5546875" style="713" customWidth="1"/>
    <col min="2" max="2" width="13.5546875" style="442" customWidth="1"/>
    <col min="3" max="3" width="24.21875" style="442" customWidth="1"/>
    <col min="4" max="4" width="9.33203125" style="442" customWidth="1"/>
    <col min="5" max="6" width="19" style="442" customWidth="1"/>
    <col min="7" max="7" width="23.6640625" style="442" customWidth="1"/>
    <col min="8" max="9" width="1.5546875" style="442" customWidth="1"/>
    <col min="10" max="10" width="19" style="442" customWidth="1"/>
    <col min="11" max="11" width="10.77734375" style="442" customWidth="1"/>
    <col min="12" max="14" width="10.77734375" style="442"/>
    <col min="15" max="17" width="10.77734375" style="713"/>
    <col min="18" max="19" width="1.5546875" style="713" customWidth="1"/>
    <col min="20" max="20" width="26.21875" style="713" customWidth="1"/>
    <col min="21" max="21" width="12.77734375" style="713" customWidth="1"/>
    <col min="22" max="24" width="10.77734375" style="713"/>
    <col min="25" max="25" width="22.33203125" style="713" bestFit="1" customWidth="1"/>
    <col min="26" max="16384" width="10.77734375" style="713"/>
  </cols>
  <sheetData>
    <row r="1" spans="1:25" s="442" customFormat="1" ht="16.5" thickBot="1">
      <c r="A1" s="615" t="s">
        <v>147</v>
      </c>
      <c r="B1" s="616"/>
      <c r="D1" s="616"/>
      <c r="I1" s="617" t="s">
        <v>48</v>
      </c>
      <c r="O1" s="619"/>
      <c r="P1" s="619"/>
      <c r="Q1" s="619"/>
      <c r="S1" s="615" t="s">
        <v>79</v>
      </c>
    </row>
    <row r="2" spans="1:25" s="442" customFormat="1" ht="17.25">
      <c r="B2" s="837"/>
      <c r="C2" s="838"/>
      <c r="D2" s="839"/>
      <c r="E2" s="840" t="s">
        <v>77</v>
      </c>
      <c r="F2" s="841"/>
      <c r="G2" s="842" t="s">
        <v>223</v>
      </c>
      <c r="J2" s="626"/>
      <c r="K2" s="627" t="s">
        <v>324</v>
      </c>
      <c r="L2" s="627"/>
      <c r="M2" s="627"/>
      <c r="N2" s="627"/>
      <c r="O2" s="627"/>
      <c r="P2" s="627"/>
      <c r="Q2" s="629"/>
      <c r="T2" s="630"/>
      <c r="U2" s="631"/>
      <c r="V2" s="843" t="s">
        <v>313</v>
      </c>
      <c r="W2" s="843"/>
      <c r="X2" s="843"/>
      <c r="Y2" s="844" t="s">
        <v>235</v>
      </c>
    </row>
    <row r="3" spans="1:25" s="442" customFormat="1">
      <c r="B3" s="845" t="s">
        <v>76</v>
      </c>
      <c r="C3" s="846" t="s">
        <v>180</v>
      </c>
      <c r="D3" s="847" t="s">
        <v>3</v>
      </c>
      <c r="E3" s="848" t="s">
        <v>554</v>
      </c>
      <c r="F3" s="846" t="s">
        <v>46</v>
      </c>
      <c r="G3" s="638" t="s">
        <v>83</v>
      </c>
      <c r="J3" s="639" t="s">
        <v>180</v>
      </c>
      <c r="K3" s="640" t="s">
        <v>553</v>
      </c>
      <c r="L3" s="640"/>
      <c r="M3" s="641"/>
      <c r="N3" s="642" t="s">
        <v>522</v>
      </c>
      <c r="O3" s="849" t="s">
        <v>49</v>
      </c>
      <c r="P3" s="640"/>
      <c r="Q3" s="644"/>
      <c r="T3" s="645" t="s">
        <v>180</v>
      </c>
      <c r="U3" s="646" t="s">
        <v>3</v>
      </c>
      <c r="V3" s="648" t="s">
        <v>50</v>
      </c>
      <c r="W3" s="648" t="s">
        <v>51</v>
      </c>
      <c r="X3" s="648" t="s">
        <v>139</v>
      </c>
      <c r="Y3" s="850"/>
    </row>
    <row r="4" spans="1:25" s="442" customFormat="1" ht="16.5" thickBot="1">
      <c r="B4" s="845"/>
      <c r="C4" s="852"/>
      <c r="D4" s="655"/>
      <c r="E4" s="654"/>
      <c r="F4" s="852"/>
      <c r="G4" s="656"/>
      <c r="H4" s="657"/>
      <c r="J4" s="658"/>
      <c r="K4" s="659" t="s">
        <v>50</v>
      </c>
      <c r="L4" s="660" t="s">
        <v>51</v>
      </c>
      <c r="M4" s="660" t="s">
        <v>139</v>
      </c>
      <c r="N4" s="853"/>
      <c r="O4" s="660" t="s">
        <v>50</v>
      </c>
      <c r="P4" s="660" t="s">
        <v>51</v>
      </c>
      <c r="Q4" s="662" t="s">
        <v>139</v>
      </c>
      <c r="T4" s="663"/>
      <c r="U4" s="664"/>
      <c r="V4" s="666"/>
      <c r="W4" s="666"/>
      <c r="X4" s="666"/>
      <c r="Y4" s="854"/>
    </row>
    <row r="5" spans="1:25" s="442" customFormat="1" ht="18.75" customHeight="1">
      <c r="B5" s="805"/>
      <c r="C5" s="976" t="s">
        <v>39</v>
      </c>
      <c r="D5" s="1072" t="s">
        <v>0</v>
      </c>
      <c r="E5" s="978"/>
      <c r="F5" s="807"/>
      <c r="G5" s="764" t="s">
        <v>84</v>
      </c>
      <c r="J5" s="855" t="s">
        <v>146</v>
      </c>
      <c r="K5" s="856">
        <f>$G$9*V5</f>
        <v>-1.736842105263158</v>
      </c>
      <c r="L5" s="857">
        <f>$G$9*W5</f>
        <v>-1.736842105263158</v>
      </c>
      <c r="M5" s="857">
        <f>$G$9*X5</f>
        <v>-1.736842105263158</v>
      </c>
      <c r="N5" s="857" t="s">
        <v>52</v>
      </c>
      <c r="O5" s="857">
        <f>$G$9*V5</f>
        <v>-1.736842105263158</v>
      </c>
      <c r="P5" s="857">
        <f>$G$9*W5</f>
        <v>-1.736842105263158</v>
      </c>
      <c r="Q5" s="858">
        <f>$G$9*X5</f>
        <v>-1.736842105263158</v>
      </c>
      <c r="T5" s="859" t="s">
        <v>146</v>
      </c>
      <c r="U5" s="860" t="s">
        <v>0</v>
      </c>
      <c r="V5" s="862">
        <f>バックグラウンドデータ!E6</f>
        <v>-1</v>
      </c>
      <c r="W5" s="862">
        <f>バックグラウンドデータ!F6</f>
        <v>-1</v>
      </c>
      <c r="X5" s="862">
        <f>バックグラウンドデータ!G6</f>
        <v>-1</v>
      </c>
      <c r="Y5" s="863" t="str">
        <f>バックグラウンドデータ!H6</f>
        <v>ガイドライン既定値</v>
      </c>
    </row>
    <row r="6" spans="1:25" s="442" customFormat="1">
      <c r="B6" s="729" t="s">
        <v>93</v>
      </c>
      <c r="C6" s="979" t="s">
        <v>32</v>
      </c>
      <c r="D6" s="809" t="s">
        <v>0</v>
      </c>
      <c r="E6" s="767"/>
      <c r="F6" s="810"/>
      <c r="G6" s="734" t="s">
        <v>84</v>
      </c>
      <c r="J6" s="864" t="s">
        <v>82</v>
      </c>
      <c r="K6" s="676">
        <f t="shared" ref="K6:M9" si="0">$E5*V6</f>
        <v>0</v>
      </c>
      <c r="L6" s="677">
        <f t="shared" si="0"/>
        <v>0</v>
      </c>
      <c r="M6" s="677">
        <f t="shared" si="0"/>
        <v>0</v>
      </c>
      <c r="N6" s="677" t="s">
        <v>52</v>
      </c>
      <c r="O6" s="677">
        <f t="shared" ref="O6:Q9" si="1">$F5*V6</f>
        <v>0</v>
      </c>
      <c r="P6" s="677">
        <f t="shared" si="1"/>
        <v>0</v>
      </c>
      <c r="Q6" s="678">
        <f t="shared" si="1"/>
        <v>0</v>
      </c>
      <c r="T6" s="865" t="s">
        <v>82</v>
      </c>
      <c r="U6" s="866" t="s">
        <v>0</v>
      </c>
      <c r="V6" s="868">
        <f>バックグラウンドデータ!E10</f>
        <v>0.14799999999999999</v>
      </c>
      <c r="W6" s="868">
        <f>バックグラウンドデータ!F10</f>
        <v>8.0100000000000005E-2</v>
      </c>
      <c r="X6" s="868">
        <f>バックグラウンドデータ!G10</f>
        <v>7.0400000000000003E-3</v>
      </c>
      <c r="Y6" s="869" t="str">
        <f>バックグラウンドデータ!H10</f>
        <v>ガイドライン既定値</v>
      </c>
    </row>
    <row r="7" spans="1:25" s="442" customFormat="1">
      <c r="B7" s="735"/>
      <c r="C7" s="979" t="s">
        <v>40</v>
      </c>
      <c r="D7" s="809" t="s">
        <v>1</v>
      </c>
      <c r="E7" s="767"/>
      <c r="F7" s="768"/>
      <c r="G7" s="734" t="s">
        <v>84</v>
      </c>
      <c r="J7" s="675" t="s">
        <v>21</v>
      </c>
      <c r="K7" s="676">
        <f>$E6*V7</f>
        <v>0</v>
      </c>
      <c r="L7" s="677">
        <f t="shared" si="0"/>
        <v>0</v>
      </c>
      <c r="M7" s="677">
        <f t="shared" si="0"/>
        <v>0</v>
      </c>
      <c r="N7" s="677" t="s">
        <v>52</v>
      </c>
      <c r="O7" s="677">
        <f t="shared" si="1"/>
        <v>0</v>
      </c>
      <c r="P7" s="677">
        <f t="shared" si="1"/>
        <v>0</v>
      </c>
      <c r="Q7" s="678">
        <f t="shared" si="1"/>
        <v>0</v>
      </c>
      <c r="T7" s="870" t="s">
        <v>32</v>
      </c>
      <c r="U7" s="871" t="s">
        <v>0</v>
      </c>
      <c r="V7" s="873">
        <f>バックグラウンドデータ!E18</f>
        <v>9.82</v>
      </c>
      <c r="W7" s="873">
        <f>バックグラウンドデータ!F18</f>
        <v>7.56</v>
      </c>
      <c r="X7" s="873">
        <f>バックグラウンドデータ!G18</f>
        <v>0.318</v>
      </c>
      <c r="Y7" s="869" t="str">
        <f>バックグラウンドデータ!H18</f>
        <v>ガイドライン既定値</v>
      </c>
    </row>
    <row r="8" spans="1:25" s="442" customFormat="1" ht="16.5" thickBot="1">
      <c r="B8" s="896"/>
      <c r="C8" s="981" t="s">
        <v>41</v>
      </c>
      <c r="D8" s="812" t="s">
        <v>2</v>
      </c>
      <c r="E8" s="813"/>
      <c r="F8" s="928"/>
      <c r="G8" s="774" t="s">
        <v>84</v>
      </c>
      <c r="J8" s="675" t="s">
        <v>22</v>
      </c>
      <c r="K8" s="676">
        <f t="shared" si="0"/>
        <v>0</v>
      </c>
      <c r="L8" s="677">
        <f t="shared" si="0"/>
        <v>0</v>
      </c>
      <c r="M8" s="677">
        <f t="shared" si="0"/>
        <v>0</v>
      </c>
      <c r="N8" s="677" t="s">
        <v>52</v>
      </c>
      <c r="O8" s="677">
        <f t="shared" si="1"/>
        <v>0</v>
      </c>
      <c r="P8" s="677">
        <f t="shared" si="1"/>
        <v>0</v>
      </c>
      <c r="Q8" s="678">
        <f t="shared" si="1"/>
        <v>0</v>
      </c>
      <c r="T8" s="870" t="s">
        <v>40</v>
      </c>
      <c r="U8" s="871" t="s">
        <v>1</v>
      </c>
      <c r="V8" s="873">
        <f>バックグラウンドデータ!E22</f>
        <v>0.50600000000000001</v>
      </c>
      <c r="W8" s="873">
        <f>バックグラウンドデータ!F22</f>
        <v>0.158</v>
      </c>
      <c r="X8" s="873">
        <f>バックグラウンドデータ!G22</f>
        <v>6.6499999999999997E-3</v>
      </c>
      <c r="Y8" s="869" t="str">
        <f>バックグラウンドデータ!H22</f>
        <v>ガイドライン既定値</v>
      </c>
    </row>
    <row r="9" spans="1:25" s="442" customFormat="1" ht="16.5" thickBot="1">
      <c r="B9" s="775" t="s">
        <v>216</v>
      </c>
      <c r="C9" s="1074" t="s">
        <v>64</v>
      </c>
      <c r="D9" s="1075" t="s">
        <v>78</v>
      </c>
      <c r="E9" s="778">
        <v>1</v>
      </c>
      <c r="F9" s="1076">
        <v>1</v>
      </c>
      <c r="G9" s="741">
        <f>F9/76*44*3</f>
        <v>1.736842105263158</v>
      </c>
      <c r="H9" s="704"/>
      <c r="J9" s="686" t="s">
        <v>23</v>
      </c>
      <c r="K9" s="687">
        <f>$E8*V9</f>
        <v>0</v>
      </c>
      <c r="L9" s="688">
        <f t="shared" si="0"/>
        <v>0</v>
      </c>
      <c r="M9" s="688">
        <f t="shared" si="0"/>
        <v>0</v>
      </c>
      <c r="N9" s="688" t="s">
        <v>52</v>
      </c>
      <c r="O9" s="688">
        <f t="shared" si="1"/>
        <v>0</v>
      </c>
      <c r="P9" s="688">
        <f t="shared" si="1"/>
        <v>0</v>
      </c>
      <c r="Q9" s="689">
        <f t="shared" si="1"/>
        <v>0</v>
      </c>
      <c r="T9" s="870" t="s">
        <v>41</v>
      </c>
      <c r="U9" s="871" t="s">
        <v>2</v>
      </c>
      <c r="V9" s="873">
        <f>バックグラウンドデータ!E26</f>
        <v>5.0999999999999997E-2</v>
      </c>
      <c r="W9" s="873">
        <f>バックグラウンドデータ!F26</f>
        <v>5.0999999999999997E-2</v>
      </c>
      <c r="X9" s="873">
        <f>バックグラウンドデータ!G26</f>
        <v>2.2399999999999998E-3</v>
      </c>
      <c r="Y9" s="869" t="str">
        <f>バックグラウンドデータ!H26</f>
        <v>ガイドライン既定値</v>
      </c>
    </row>
    <row r="10" spans="1:25" s="442" customFormat="1" ht="16.5" thickBot="1">
      <c r="B10" s="832"/>
      <c r="C10" s="828" t="s">
        <v>37</v>
      </c>
      <c r="D10" s="782" t="s">
        <v>78</v>
      </c>
      <c r="E10" s="784"/>
      <c r="F10" s="783"/>
      <c r="G10" s="784"/>
      <c r="H10" s="704"/>
      <c r="J10" s="694" t="s">
        <v>522</v>
      </c>
      <c r="K10" s="695" t="s">
        <v>52</v>
      </c>
      <c r="L10" s="696" t="s">
        <v>52</v>
      </c>
      <c r="M10" s="696" t="s">
        <v>52</v>
      </c>
      <c r="N10" s="696">
        <f>E9*V10</f>
        <v>0.53437162655845794</v>
      </c>
      <c r="O10" s="696" t="s">
        <v>52</v>
      </c>
      <c r="P10" s="696" t="s">
        <v>52</v>
      </c>
      <c r="Q10" s="697" t="s">
        <v>52</v>
      </c>
      <c r="T10" s="876" t="s">
        <v>543</v>
      </c>
      <c r="U10" s="877" t="s">
        <v>0</v>
      </c>
      <c r="V10" s="879">
        <f>バックグラウンドデータ!E55</f>
        <v>0.53437162655845794</v>
      </c>
      <c r="W10" s="879" t="s">
        <v>233</v>
      </c>
      <c r="X10" s="879" t="s">
        <v>233</v>
      </c>
      <c r="Y10" s="975" t="str">
        <f>バックグラウンドデータ!F55</f>
        <v>3EID</v>
      </c>
    </row>
    <row r="11" spans="1:25" s="442" customFormat="1" ht="16.5" thickBot="1">
      <c r="B11" s="832"/>
      <c r="C11" s="787" t="s">
        <v>94</v>
      </c>
      <c r="D11" s="786" t="s">
        <v>78</v>
      </c>
      <c r="E11" s="785"/>
      <c r="F11" s="787"/>
      <c r="G11" s="785"/>
      <c r="H11" s="704"/>
      <c r="J11" s="705" t="s">
        <v>188</v>
      </c>
      <c r="K11" s="706">
        <f t="shared" ref="K11:Q11" si="2">SUM(K5:K10)</f>
        <v>-1.736842105263158</v>
      </c>
      <c r="L11" s="707">
        <f t="shared" si="2"/>
        <v>-1.736842105263158</v>
      </c>
      <c r="M11" s="707">
        <f t="shared" si="2"/>
        <v>-1.736842105263158</v>
      </c>
      <c r="N11" s="707">
        <f t="shared" si="2"/>
        <v>0.53437162655845794</v>
      </c>
      <c r="O11" s="707">
        <f t="shared" si="2"/>
        <v>-1.736842105263158</v>
      </c>
      <c r="P11" s="707">
        <f t="shared" si="2"/>
        <v>-1.736842105263158</v>
      </c>
      <c r="Q11" s="708">
        <f t="shared" si="2"/>
        <v>-1.736842105263158</v>
      </c>
    </row>
    <row r="12" spans="1:25" s="442" customFormat="1" ht="16.5" thickBot="1">
      <c r="B12" s="780" t="s">
        <v>182</v>
      </c>
      <c r="C12" s="787" t="s">
        <v>39</v>
      </c>
      <c r="D12" s="786" t="s">
        <v>78</v>
      </c>
      <c r="E12" s="785"/>
      <c r="F12" s="787"/>
      <c r="G12" s="785"/>
      <c r="H12" s="704"/>
      <c r="J12" s="705" t="s">
        <v>218</v>
      </c>
      <c r="K12" s="709">
        <f>-(K11-$N$11)</f>
        <v>2.2712137318216161</v>
      </c>
      <c r="L12" s="884">
        <f>-(L11-$N$11)</f>
        <v>2.2712137318216161</v>
      </c>
      <c r="M12" s="884">
        <f>-(M11-$N$11)</f>
        <v>2.2712137318216161</v>
      </c>
      <c r="N12" s="710" t="s">
        <v>52</v>
      </c>
      <c r="O12" s="884">
        <f>-(O11-$N$11)</f>
        <v>2.2712137318216161</v>
      </c>
      <c r="P12" s="884">
        <f>-(P11-$N$11)</f>
        <v>2.2712137318216161</v>
      </c>
      <c r="Q12" s="884">
        <f>-(Q11-$N$11)</f>
        <v>2.2712137318216161</v>
      </c>
    </row>
    <row r="13" spans="1:25" s="442" customFormat="1">
      <c r="B13" s="832"/>
      <c r="C13" s="787" t="s">
        <v>30</v>
      </c>
      <c r="D13" s="786" t="s">
        <v>78</v>
      </c>
      <c r="E13" s="785"/>
      <c r="F13" s="787"/>
      <c r="G13" s="785"/>
      <c r="H13" s="704"/>
      <c r="I13" s="617"/>
    </row>
    <row r="14" spans="1:25" s="442" customFormat="1">
      <c r="B14" s="832"/>
      <c r="C14" s="787" t="s">
        <v>95</v>
      </c>
      <c r="D14" s="786" t="s">
        <v>78</v>
      </c>
      <c r="E14" s="785"/>
      <c r="F14" s="787"/>
      <c r="G14" s="785"/>
      <c r="H14" s="704"/>
      <c r="I14" s="617" t="s">
        <v>151</v>
      </c>
    </row>
    <row r="15" spans="1:25" s="442" customFormat="1">
      <c r="B15" s="833"/>
      <c r="C15" s="791" t="s">
        <v>96</v>
      </c>
      <c r="D15" s="790" t="s">
        <v>73</v>
      </c>
      <c r="E15" s="789"/>
      <c r="F15" s="791"/>
      <c r="G15" s="789"/>
      <c r="H15" s="704"/>
    </row>
    <row r="16" spans="1:25" s="442" customFormat="1">
      <c r="B16" s="712"/>
      <c r="C16" s="704"/>
      <c r="D16" s="704"/>
      <c r="E16" s="704"/>
      <c r="F16" s="704"/>
      <c r="G16" s="704"/>
    </row>
    <row r="17" spans="1:7" s="442" customFormat="1" ht="16.5" thickBot="1">
      <c r="A17" s="615" t="s">
        <v>327</v>
      </c>
    </row>
    <row r="18" spans="1:7" s="442" customFormat="1">
      <c r="B18" s="742" t="s">
        <v>552</v>
      </c>
      <c r="C18" s="743"/>
      <c r="D18" s="743"/>
      <c r="E18" s="743"/>
      <c r="F18" s="743"/>
      <c r="G18" s="744"/>
    </row>
    <row r="19" spans="1:7" s="442" customFormat="1">
      <c r="B19" s="792"/>
      <c r="C19" s="793"/>
      <c r="D19" s="793"/>
      <c r="E19" s="793"/>
      <c r="F19" s="793"/>
      <c r="G19" s="794"/>
    </row>
    <row r="20" spans="1:7" s="442" customFormat="1">
      <c r="B20" s="795"/>
      <c r="C20" s="796"/>
      <c r="D20" s="796"/>
      <c r="E20" s="796"/>
      <c r="F20" s="796"/>
      <c r="G20" s="797"/>
    </row>
    <row r="21" spans="1:7" s="442" customFormat="1">
      <c r="B21" s="795"/>
      <c r="C21" s="796"/>
      <c r="D21" s="796"/>
      <c r="E21" s="796"/>
      <c r="F21" s="796"/>
      <c r="G21" s="797"/>
    </row>
    <row r="22" spans="1:7" s="442" customFormat="1">
      <c r="B22" s="795"/>
      <c r="C22" s="796"/>
      <c r="D22" s="796"/>
      <c r="E22" s="796"/>
      <c r="F22" s="796"/>
      <c r="G22" s="797"/>
    </row>
    <row r="23" spans="1:7" s="442" customFormat="1" ht="16.5" thickBot="1">
      <c r="B23" s="798"/>
      <c r="C23" s="799"/>
      <c r="D23" s="799"/>
      <c r="E23" s="799"/>
      <c r="F23" s="799"/>
      <c r="G23" s="800"/>
    </row>
    <row r="24" spans="1:7" s="442" customFormat="1">
      <c r="B24" s="801" t="s">
        <v>66</v>
      </c>
      <c r="C24" s="802"/>
      <c r="D24" s="802"/>
      <c r="E24" s="802"/>
      <c r="F24" s="802"/>
      <c r="G24" s="835"/>
    </row>
    <row r="25" spans="1:7" s="442" customFormat="1">
      <c r="B25" s="803"/>
      <c r="C25" s="793"/>
      <c r="D25" s="793"/>
      <c r="E25" s="793"/>
      <c r="F25" s="793"/>
      <c r="G25" s="794"/>
    </row>
    <row r="26" spans="1:7" s="442" customFormat="1">
      <c r="B26" s="804"/>
      <c r="C26" s="796"/>
      <c r="D26" s="796"/>
      <c r="E26" s="796"/>
      <c r="F26" s="796"/>
      <c r="G26" s="797"/>
    </row>
    <row r="27" spans="1:7" s="442" customFormat="1">
      <c r="B27" s="804"/>
      <c r="C27" s="796"/>
      <c r="D27" s="796"/>
      <c r="E27" s="796"/>
      <c r="F27" s="796"/>
      <c r="G27" s="797"/>
    </row>
    <row r="28" spans="1:7" s="442" customFormat="1">
      <c r="B28" s="795"/>
      <c r="C28" s="796"/>
      <c r="D28" s="796"/>
      <c r="E28" s="796"/>
      <c r="F28" s="796"/>
      <c r="G28" s="797"/>
    </row>
    <row r="29" spans="1:7" s="442" customFormat="1" ht="16.5" thickBot="1">
      <c r="B29" s="798"/>
      <c r="C29" s="799"/>
      <c r="D29" s="799"/>
      <c r="E29" s="799"/>
      <c r="F29" s="799"/>
      <c r="G29" s="800"/>
    </row>
    <row r="30" spans="1:7" s="442" customFormat="1"/>
    <row r="31" spans="1:7" s="442" customFormat="1">
      <c r="A31" s="615" t="s">
        <v>227</v>
      </c>
    </row>
    <row r="32" spans="1:7" s="442" customFormat="1"/>
    <row r="33" spans="2:2" s="442" customFormat="1"/>
    <row r="34" spans="2:2" s="442" customFormat="1"/>
    <row r="35" spans="2:2" s="442" customFormat="1"/>
    <row r="36" spans="2:2" s="442" customFormat="1"/>
    <row r="37" spans="2:2" s="442" customFormat="1"/>
    <row r="38" spans="2:2" s="442" customFormat="1"/>
    <row r="39" spans="2:2" s="442" customFormat="1"/>
    <row r="40" spans="2:2" s="442" customFormat="1"/>
    <row r="41" spans="2:2" s="442" customFormat="1"/>
    <row r="42" spans="2:2" s="442" customFormat="1"/>
    <row r="43" spans="2:2" s="442" customFormat="1"/>
    <row r="44" spans="2:2" s="442" customFormat="1"/>
    <row r="45" spans="2:2" s="442" customFormat="1">
      <c r="B45" s="442" t="s">
        <v>393</v>
      </c>
    </row>
    <row r="46" spans="2:2" s="442" customFormat="1" ht="18.75" customHeight="1">
      <c r="B46" s="442" t="s">
        <v>482</v>
      </c>
    </row>
    <row r="47" spans="2:2" s="442" customFormat="1"/>
    <row r="48" spans="2:2" s="442" customFormat="1"/>
    <row r="49" s="442" customFormat="1"/>
    <row r="50" s="442" customFormat="1"/>
    <row r="51" s="442" customFormat="1"/>
    <row r="52" s="442" customFormat="1" ht="18.75" customHeight="1"/>
    <row r="53" s="442" customFormat="1"/>
    <row r="54" s="442" customFormat="1"/>
    <row r="55" s="442" customFormat="1"/>
    <row r="56" s="442" customFormat="1"/>
    <row r="57" s="442" customFormat="1"/>
    <row r="58" s="442" customFormat="1" ht="18.75" customHeight="1"/>
    <row r="59" s="442" customFormat="1"/>
    <row r="60" s="442" customFormat="1"/>
    <row r="61" s="442" customFormat="1"/>
    <row r="62" s="442" customFormat="1"/>
    <row r="63" s="442" customFormat="1"/>
    <row r="64" s="442" customFormat="1"/>
    <row r="65" s="442" customFormat="1"/>
    <row r="66" s="442" customFormat="1"/>
    <row r="67" s="442" customFormat="1"/>
    <row r="68" s="442" customFormat="1"/>
    <row r="69" s="442" customFormat="1" ht="18.75" customHeight="1"/>
    <row r="70" s="442" customFormat="1"/>
    <row r="71" s="442" customFormat="1"/>
    <row r="72" s="442" customFormat="1"/>
    <row r="73" s="442" customFormat="1"/>
    <row r="74" s="442" customFormat="1"/>
    <row r="75" s="442" customFormat="1"/>
    <row r="76" s="442" customFormat="1"/>
    <row r="77" s="442" customFormat="1"/>
    <row r="78" s="442" customFormat="1"/>
    <row r="79" s="442" customFormat="1"/>
    <row r="80" s="442" customFormat="1"/>
    <row r="81" spans="2:4" s="442" customFormat="1"/>
    <row r="82" spans="2:4" s="442" customFormat="1"/>
    <row r="83" spans="2:4" s="442" customFormat="1">
      <c r="B83" s="712"/>
      <c r="D83" s="704"/>
    </row>
    <row r="84" spans="2:4" s="442" customFormat="1">
      <c r="B84" s="712"/>
      <c r="D84" s="704"/>
    </row>
    <row r="85" spans="2:4" s="442" customFormat="1">
      <c r="B85" s="712"/>
      <c r="D85" s="704"/>
    </row>
    <row r="86" spans="2:4" s="442" customFormat="1">
      <c r="B86" s="712"/>
      <c r="D86" s="704"/>
    </row>
    <row r="87" spans="2:4" s="442" customFormat="1">
      <c r="B87" s="712"/>
      <c r="D87" s="704"/>
    </row>
    <row r="88" spans="2:4" s="442" customFormat="1">
      <c r="B88" s="712"/>
      <c r="D88" s="704"/>
    </row>
    <row r="89" spans="2:4" s="442" customFormat="1">
      <c r="B89" s="712"/>
      <c r="D89" s="704"/>
    </row>
    <row r="90" spans="2:4" s="442" customFormat="1">
      <c r="B90" s="712"/>
      <c r="D90" s="704"/>
    </row>
    <row r="91" spans="2:4" s="442" customFormat="1">
      <c r="B91" s="712"/>
      <c r="D91" s="704"/>
    </row>
    <row r="92" spans="2:4" s="442" customFormat="1">
      <c r="B92" s="712"/>
      <c r="D92" s="704"/>
    </row>
    <row r="93" spans="2:4" s="442" customFormat="1">
      <c r="B93" s="712"/>
      <c r="D93" s="704"/>
    </row>
    <row r="94" spans="2:4" s="442" customFormat="1">
      <c r="B94" s="712"/>
      <c r="D94" s="704"/>
    </row>
    <row r="95" spans="2:4" s="442" customFormat="1">
      <c r="B95" s="712"/>
      <c r="D95" s="704"/>
    </row>
    <row r="96" spans="2:4" s="442" customFormat="1">
      <c r="B96" s="712"/>
      <c r="D96" s="704"/>
    </row>
    <row r="97" spans="2:4" s="442" customFormat="1">
      <c r="B97" s="712"/>
      <c r="D97" s="704"/>
    </row>
    <row r="98" spans="2:4" s="442" customFormat="1">
      <c r="B98" s="712"/>
      <c r="D98" s="704"/>
    </row>
    <row r="99" spans="2:4" s="442" customFormat="1">
      <c r="B99" s="712"/>
      <c r="D99" s="704"/>
    </row>
    <row r="100" spans="2:4" s="442" customFormat="1"/>
    <row r="101" spans="2:4" s="442" customFormat="1"/>
    <row r="102" spans="2:4" s="442" customFormat="1"/>
    <row r="103" spans="2:4" s="442" customFormat="1"/>
    <row r="104" spans="2:4" s="442" customFormat="1"/>
    <row r="105" spans="2:4" s="442" customFormat="1"/>
    <row r="106" spans="2:4" s="442" customFormat="1"/>
    <row r="107" spans="2:4" s="442" customFormat="1"/>
    <row r="108" spans="2:4" s="442" customFormat="1"/>
    <row r="109" spans="2:4" s="442" customFormat="1"/>
    <row r="110" spans="2:4" s="442" customFormat="1"/>
    <row r="111" spans="2:4" s="442" customFormat="1"/>
    <row r="112" spans="2:4" s="442" customFormat="1"/>
    <row r="113" s="442" customFormat="1"/>
    <row r="114" s="442" customFormat="1"/>
    <row r="115" s="442" customFormat="1"/>
    <row r="116" s="442" customFormat="1"/>
    <row r="117" s="442" customFormat="1"/>
    <row r="118" s="442" customFormat="1"/>
    <row r="119" s="442" customFormat="1"/>
    <row r="120" s="442" customFormat="1"/>
    <row r="121" s="442" customFormat="1"/>
    <row r="122" s="442" customFormat="1"/>
    <row r="123" s="442" customFormat="1"/>
    <row r="124" s="442" customFormat="1"/>
    <row r="125" s="442" customFormat="1"/>
    <row r="126" s="442" customFormat="1"/>
    <row r="127" s="442" customFormat="1"/>
    <row r="128" s="442" customFormat="1"/>
    <row r="129" s="442" customFormat="1"/>
    <row r="130" s="442" customFormat="1"/>
    <row r="131" s="442" customFormat="1"/>
    <row r="132" s="442" customFormat="1"/>
    <row r="133" s="442" customFormat="1"/>
    <row r="134" s="442" customFormat="1"/>
    <row r="135" s="442" customFormat="1"/>
    <row r="136" s="442" customFormat="1"/>
    <row r="137" s="442" customFormat="1"/>
    <row r="138" s="442" customFormat="1"/>
    <row r="139" s="442" customFormat="1"/>
    <row r="140" s="442" customFormat="1"/>
    <row r="141" s="442" customFormat="1"/>
    <row r="142" s="442" customFormat="1"/>
    <row r="143" s="442" customFormat="1"/>
    <row r="144" s="442" customFormat="1"/>
    <row r="145" s="442" customFormat="1"/>
    <row r="146" s="442" customFormat="1"/>
    <row r="147" s="442" customFormat="1"/>
    <row r="148" s="442" customFormat="1"/>
    <row r="149" s="442" customFormat="1"/>
    <row r="150" s="442" customFormat="1"/>
    <row r="151" s="442" customFormat="1"/>
    <row r="152" s="442" customFormat="1"/>
    <row r="153" s="442" customFormat="1"/>
    <row r="154" s="442" customFormat="1"/>
    <row r="155" s="442" customFormat="1"/>
    <row r="156" s="442" customFormat="1"/>
    <row r="157" s="442" customFormat="1"/>
    <row r="158" s="442" customFormat="1"/>
    <row r="159" s="442" customFormat="1"/>
    <row r="160" s="442" customFormat="1"/>
    <row r="161" s="442" customFormat="1"/>
    <row r="162" s="442" customFormat="1"/>
    <row r="163" s="442" customFormat="1"/>
    <row r="164" s="442" customFormat="1"/>
    <row r="165" s="442" customFormat="1"/>
    <row r="166" s="442" customFormat="1"/>
    <row r="167" s="442" customFormat="1"/>
    <row r="168" s="442" customFormat="1"/>
    <row r="169" s="442" customFormat="1"/>
    <row r="170" s="442" customFormat="1"/>
    <row r="171" s="442" customFormat="1"/>
    <row r="172" s="442" customFormat="1"/>
    <row r="173" s="442" customFormat="1"/>
    <row r="174" s="442" customFormat="1"/>
    <row r="175" s="442" customFormat="1"/>
    <row r="176" s="442" customFormat="1"/>
    <row r="177" s="442" customFormat="1"/>
    <row r="178" s="442" customFormat="1"/>
    <row r="179" s="442" customFormat="1"/>
    <row r="180" s="442" customFormat="1"/>
    <row r="181" s="442" customFormat="1"/>
    <row r="182" s="442" customFormat="1"/>
    <row r="183" s="442" customFormat="1"/>
    <row r="184" s="442" customFormat="1"/>
    <row r="185" s="442" customFormat="1"/>
    <row r="186" s="442" customFormat="1"/>
    <row r="187" s="442" customFormat="1"/>
    <row r="188" s="442" customFormat="1"/>
    <row r="189" s="442" customFormat="1"/>
    <row r="190" s="442" customFormat="1"/>
    <row r="191" s="442" customFormat="1"/>
    <row r="192" s="442" customFormat="1"/>
    <row r="193" s="442" customFormat="1"/>
    <row r="194" s="442" customFormat="1"/>
    <row r="195" s="442" customFormat="1"/>
    <row r="196" s="442" customFormat="1"/>
    <row r="197" s="442" customFormat="1"/>
    <row r="198" s="442" customFormat="1"/>
    <row r="199" s="442" customFormat="1"/>
    <row r="200" s="442" customFormat="1"/>
    <row r="201" s="442" customFormat="1"/>
    <row r="202" s="442" customFormat="1"/>
    <row r="203" s="442" customFormat="1"/>
    <row r="204" s="442" customFormat="1"/>
    <row r="205" s="442" customFormat="1"/>
    <row r="206" s="442" customFormat="1"/>
    <row r="207" s="442" customFormat="1"/>
    <row r="208" s="442" customFormat="1"/>
    <row r="209" s="442" customFormat="1"/>
    <row r="210" s="442" customFormat="1"/>
    <row r="211" s="442" customFormat="1"/>
    <row r="212" s="442" customFormat="1"/>
    <row r="213" s="442" customFormat="1"/>
    <row r="214" s="442" customFormat="1"/>
    <row r="215" s="442" customFormat="1"/>
    <row r="216" s="442" customFormat="1"/>
    <row r="217" s="442" customFormat="1"/>
    <row r="218" s="442" customFormat="1"/>
    <row r="219" s="442" customFormat="1"/>
    <row r="220" s="442" customFormat="1"/>
    <row r="221" s="442" customFormat="1"/>
    <row r="222" s="442" customFormat="1"/>
    <row r="223" s="442" customFormat="1"/>
    <row r="224" s="442" customFormat="1"/>
    <row r="225" s="442" customFormat="1"/>
    <row r="226" s="442" customFormat="1"/>
    <row r="227" s="442" customFormat="1"/>
    <row r="228" s="442" customFormat="1"/>
    <row r="229" s="442" customFormat="1"/>
    <row r="230" s="442" customFormat="1"/>
    <row r="231" s="442" customFormat="1"/>
    <row r="232" s="442" customFormat="1"/>
    <row r="233" s="442" customFormat="1"/>
    <row r="234" s="442" customFormat="1"/>
    <row r="235" s="442" customFormat="1"/>
    <row r="236" s="442" customFormat="1"/>
    <row r="237" s="442" customFormat="1"/>
    <row r="238" s="442" customFormat="1"/>
    <row r="239" s="442" customFormat="1"/>
    <row r="240" s="442" customFormat="1"/>
    <row r="241" s="442" customFormat="1"/>
    <row r="242" s="442" customFormat="1"/>
    <row r="243" s="442" customFormat="1"/>
    <row r="244" s="442" customFormat="1"/>
    <row r="245" s="442" customFormat="1"/>
    <row r="246" s="442" customFormat="1"/>
    <row r="247" s="442" customFormat="1"/>
    <row r="248" s="442" customFormat="1"/>
    <row r="249" s="442" customFormat="1"/>
    <row r="250" s="442" customFormat="1"/>
    <row r="251" s="442" customFormat="1"/>
    <row r="252" s="442" customFormat="1"/>
    <row r="253" s="442" customFormat="1"/>
    <row r="254" s="442" customFormat="1"/>
    <row r="255" s="442" customFormat="1"/>
    <row r="256" s="442" customFormat="1"/>
    <row r="257" s="442" customFormat="1"/>
    <row r="258" s="442" customFormat="1"/>
    <row r="259" s="442" customFormat="1"/>
    <row r="260" s="442" customFormat="1"/>
    <row r="261" s="442" customFormat="1"/>
    <row r="262" s="442" customFormat="1"/>
    <row r="263" s="442" customFormat="1"/>
    <row r="264" s="442" customFormat="1"/>
    <row r="265" s="442" customFormat="1"/>
    <row r="266" s="442" customFormat="1"/>
    <row r="267" s="442" customFormat="1"/>
    <row r="268" s="442" customFormat="1"/>
    <row r="269" s="442" customFormat="1"/>
    <row r="270" s="442" customFormat="1"/>
    <row r="271" s="442" customFormat="1"/>
    <row r="272" s="442" customFormat="1"/>
    <row r="273" s="442" customFormat="1"/>
    <row r="274" s="442" customFormat="1"/>
    <row r="275" s="442" customFormat="1"/>
    <row r="276" s="442" customFormat="1"/>
    <row r="277" s="442" customFormat="1"/>
    <row r="278" s="442" customFormat="1"/>
    <row r="279" s="442" customFormat="1"/>
    <row r="280" s="442" customFormat="1"/>
    <row r="281" s="442" customFormat="1"/>
    <row r="282" s="442" customFormat="1"/>
    <row r="283" s="442" customFormat="1"/>
    <row r="284" s="442" customFormat="1"/>
    <row r="285" s="442" customFormat="1"/>
    <row r="286" s="442" customFormat="1"/>
    <row r="287" s="442" customFormat="1"/>
    <row r="288" s="442" customFormat="1"/>
    <row r="289" s="442" customFormat="1"/>
    <row r="290" s="442" customFormat="1"/>
    <row r="291" s="442" customFormat="1"/>
    <row r="292" s="442" customFormat="1"/>
    <row r="293" s="442" customFormat="1"/>
    <row r="294" s="442" customFormat="1"/>
    <row r="295" s="442" customFormat="1"/>
    <row r="296" s="442" customFormat="1"/>
    <row r="297" s="442" customFormat="1"/>
    <row r="298" s="442" customFormat="1"/>
    <row r="299" s="442" customFormat="1"/>
    <row r="300" s="442" customFormat="1"/>
    <row r="301" s="442" customFormat="1"/>
    <row r="302" s="442" customFormat="1"/>
    <row r="303" s="442" customFormat="1"/>
    <row r="304" s="442" customFormat="1"/>
    <row r="305" s="442" customFormat="1"/>
    <row r="306" s="442" customFormat="1"/>
    <row r="307" s="442" customFormat="1"/>
    <row r="308" s="442" customFormat="1"/>
    <row r="309" s="442" customFormat="1"/>
    <row r="310" s="442" customFormat="1"/>
    <row r="311" s="442" customFormat="1"/>
    <row r="312" s="442" customFormat="1"/>
    <row r="313" s="442" customFormat="1"/>
    <row r="314" s="442" customFormat="1"/>
    <row r="315" s="442" customFormat="1"/>
    <row r="316" s="442" customFormat="1"/>
    <row r="317" s="442" customFormat="1"/>
    <row r="318" s="442" customFormat="1"/>
    <row r="319" s="442" customFormat="1"/>
    <row r="320" s="442" customFormat="1"/>
    <row r="321" s="442" customFormat="1"/>
    <row r="322" s="442" customFormat="1"/>
    <row r="323" s="442" customFormat="1"/>
    <row r="324" s="442" customFormat="1"/>
    <row r="325" s="442" customFormat="1"/>
    <row r="326" s="442" customFormat="1"/>
    <row r="327" s="442" customFormat="1"/>
    <row r="328" s="442" customFormat="1"/>
    <row r="329" s="442" customFormat="1"/>
    <row r="330" s="442" customFormat="1"/>
    <row r="331" s="442" customFormat="1"/>
    <row r="332" s="442" customFormat="1"/>
    <row r="333" s="442" customFormat="1"/>
    <row r="334" s="442" customFormat="1"/>
    <row r="335" s="442" customFormat="1"/>
    <row r="336" s="442" customFormat="1"/>
    <row r="337" s="442" customFormat="1"/>
    <row r="338" s="442" customFormat="1"/>
    <row r="339" s="442" customFormat="1"/>
    <row r="340" s="442" customFormat="1"/>
    <row r="341" s="442" customFormat="1"/>
    <row r="342" s="442" customFormat="1"/>
    <row r="343" s="442" customFormat="1"/>
    <row r="344" s="442" customFormat="1"/>
    <row r="345" s="442" customFormat="1"/>
    <row r="346" s="442" customFormat="1"/>
    <row r="347" s="442" customFormat="1"/>
    <row r="348" s="442" customFormat="1"/>
    <row r="349" s="442" customFormat="1"/>
    <row r="350" s="442" customFormat="1"/>
    <row r="351" s="442" customFormat="1"/>
    <row r="352" s="442" customFormat="1"/>
    <row r="353" s="442" customFormat="1"/>
    <row r="354" s="442" customFormat="1"/>
    <row r="355" s="442" customFormat="1"/>
    <row r="356" s="442" customFormat="1"/>
    <row r="357" s="442" customFormat="1"/>
    <row r="358" s="442" customFormat="1"/>
    <row r="359" s="442" customFormat="1"/>
    <row r="360" s="442" customFormat="1"/>
    <row r="361" s="442" customFormat="1"/>
    <row r="362" s="442" customFormat="1"/>
    <row r="363" s="442" customFormat="1"/>
    <row r="364" s="442" customFormat="1"/>
    <row r="365" s="442" customFormat="1"/>
    <row r="366" s="442" customFormat="1"/>
    <row r="367" s="442" customFormat="1"/>
    <row r="368" s="442" customFormat="1"/>
    <row r="369" s="442" customFormat="1"/>
    <row r="370" s="442" customFormat="1"/>
    <row r="371" s="442" customFormat="1"/>
    <row r="372" s="442" customFormat="1"/>
    <row r="373" s="442" customFormat="1"/>
    <row r="374" s="442" customFormat="1"/>
    <row r="375" s="442" customFormat="1"/>
    <row r="376" s="442" customFormat="1"/>
    <row r="377" s="442" customFormat="1"/>
    <row r="378" s="442" customFormat="1"/>
    <row r="379" s="442" customFormat="1"/>
    <row r="380" s="442" customFormat="1"/>
    <row r="381" s="442" customFormat="1"/>
    <row r="382" s="442" customFormat="1"/>
    <row r="383" s="442" customFormat="1"/>
    <row r="384" s="442" customFormat="1"/>
    <row r="385" s="442" customFormat="1"/>
    <row r="386" s="442" customFormat="1"/>
    <row r="387" s="442" customFormat="1"/>
    <row r="388" s="442" customFormat="1"/>
    <row r="389" s="442" customFormat="1"/>
    <row r="390" s="442" customFormat="1"/>
    <row r="391" s="442" customFormat="1"/>
    <row r="392" s="442" customFormat="1"/>
    <row r="393" s="442" customFormat="1"/>
    <row r="394" s="442" customFormat="1"/>
    <row r="395" s="442" customFormat="1"/>
    <row r="396" s="442" customFormat="1"/>
    <row r="397" s="442" customFormat="1"/>
    <row r="398" s="442" customFormat="1"/>
    <row r="399" s="442" customFormat="1"/>
    <row r="400" s="442" customFormat="1"/>
    <row r="401" s="442" customFormat="1"/>
    <row r="402" s="442" customFormat="1"/>
    <row r="403" s="442" customFormat="1"/>
    <row r="404" s="442" customFormat="1"/>
    <row r="405" s="442" customFormat="1"/>
    <row r="406" s="442" customFormat="1"/>
    <row r="407" s="442" customFormat="1"/>
    <row r="408" s="442" customFormat="1"/>
    <row r="409" s="442" customFormat="1"/>
    <row r="410" s="442" customFormat="1"/>
    <row r="411" s="442" customFormat="1"/>
    <row r="412" s="442" customFormat="1"/>
    <row r="413" s="442" customFormat="1"/>
    <row r="414" s="442" customFormat="1"/>
    <row r="415" s="442" customFormat="1"/>
    <row r="416" s="442" customFormat="1"/>
    <row r="417" s="442" customFormat="1"/>
    <row r="418" s="442" customFormat="1"/>
    <row r="419" s="442" customFormat="1"/>
    <row r="420" s="442" customFormat="1"/>
    <row r="421" s="442" customFormat="1"/>
    <row r="422" s="442" customFormat="1"/>
    <row r="423" s="442" customFormat="1"/>
    <row r="424" s="442" customFormat="1"/>
    <row r="425" s="442" customFormat="1"/>
    <row r="426" s="442" customFormat="1"/>
    <row r="427" s="442" customFormat="1"/>
    <row r="428" s="442" customFormat="1"/>
    <row r="429" s="442" customFormat="1"/>
    <row r="430" s="442" customFormat="1"/>
    <row r="431" s="442" customFormat="1"/>
    <row r="432" s="442" customFormat="1"/>
    <row r="433" s="442" customFormat="1"/>
    <row r="434" s="442" customFormat="1"/>
    <row r="435" s="442" customFormat="1"/>
    <row r="436" s="442" customFormat="1"/>
    <row r="437" s="442" customFormat="1"/>
    <row r="438" s="442" customFormat="1"/>
    <row r="439" s="442" customFormat="1"/>
    <row r="440" s="442" customFormat="1"/>
    <row r="441" s="442" customFormat="1"/>
    <row r="442" s="442" customFormat="1"/>
    <row r="443" s="442" customFormat="1"/>
    <row r="444" s="442" customFormat="1"/>
    <row r="445" s="442" customFormat="1"/>
    <row r="446" s="442" customFormat="1"/>
    <row r="447" s="442" customFormat="1"/>
    <row r="448" s="442" customFormat="1"/>
    <row r="449" s="442" customFormat="1"/>
    <row r="450" s="442" customFormat="1"/>
    <row r="451" s="442" customFormat="1"/>
    <row r="452" s="442" customFormat="1"/>
    <row r="453" s="442" customFormat="1"/>
    <row r="454" s="442" customFormat="1"/>
    <row r="455" s="442" customFormat="1"/>
    <row r="456" s="442" customFormat="1"/>
    <row r="457" s="442" customFormat="1"/>
    <row r="458" s="442" customFormat="1"/>
    <row r="459" s="442" customFormat="1"/>
    <row r="460" s="442" customFormat="1"/>
    <row r="461" s="442" customFormat="1"/>
    <row r="462" s="442" customFormat="1"/>
    <row r="463" s="442" customFormat="1"/>
    <row r="464" s="442" customFormat="1"/>
    <row r="465" s="442" customFormat="1"/>
    <row r="466" s="442" customFormat="1"/>
    <row r="467" s="442" customFormat="1"/>
    <row r="468" s="442" customFormat="1"/>
    <row r="469" s="442" customFormat="1"/>
    <row r="470" s="442" customFormat="1"/>
    <row r="471" s="442" customFormat="1"/>
    <row r="472" s="442" customFormat="1"/>
    <row r="473" s="442" customFormat="1"/>
    <row r="474" s="442" customFormat="1"/>
    <row r="475" s="442" customFormat="1"/>
    <row r="476" s="442" customFormat="1"/>
    <row r="477" s="442" customFormat="1"/>
    <row r="478" s="442" customFormat="1"/>
    <row r="479" s="442" customFormat="1"/>
    <row r="480" s="442" customFormat="1"/>
    <row r="481" s="442" customFormat="1"/>
    <row r="482" s="442" customFormat="1"/>
    <row r="483" s="442" customFormat="1"/>
    <row r="484" s="442" customFormat="1"/>
    <row r="485" s="442" customFormat="1"/>
    <row r="486" s="442" customFormat="1"/>
    <row r="487" s="442" customFormat="1"/>
    <row r="488" s="442" customFormat="1"/>
    <row r="489" s="442" customFormat="1"/>
    <row r="490" s="442" customFormat="1"/>
    <row r="491" s="442" customFormat="1"/>
    <row r="492" s="442" customFormat="1"/>
    <row r="493" s="442" customFormat="1"/>
    <row r="494" s="442" customFormat="1"/>
    <row r="495" s="442" customFormat="1"/>
    <row r="496" s="442" customFormat="1"/>
    <row r="497" s="442" customFormat="1"/>
    <row r="498" s="442" customFormat="1"/>
    <row r="499" s="442" customFormat="1"/>
    <row r="500" s="442" customFormat="1"/>
    <row r="501" s="442" customFormat="1"/>
    <row r="502" s="442" customFormat="1"/>
    <row r="503" s="442" customFormat="1"/>
    <row r="504" s="442" customFormat="1"/>
    <row r="505" s="442" customFormat="1"/>
    <row r="506" s="442" customFormat="1"/>
    <row r="507" s="442" customFormat="1"/>
    <row r="508" s="442" customFormat="1"/>
    <row r="509" s="442" customFormat="1"/>
    <row r="510" s="442" customFormat="1"/>
    <row r="511" s="442" customFormat="1"/>
    <row r="512" s="442" customFormat="1"/>
    <row r="513" s="442" customFormat="1"/>
    <row r="514" s="442" customFormat="1"/>
    <row r="515" s="442" customFormat="1"/>
    <row r="516" s="442" customFormat="1"/>
    <row r="517" s="442" customFormat="1"/>
    <row r="518" s="442" customFormat="1"/>
    <row r="519" s="442" customFormat="1"/>
    <row r="520" s="442" customFormat="1"/>
    <row r="521" s="442" customFormat="1"/>
    <row r="522" s="442" customFormat="1"/>
    <row r="523" s="442" customFormat="1"/>
    <row r="524" s="442" customFormat="1"/>
    <row r="525" s="442" customFormat="1"/>
    <row r="526" s="442" customFormat="1"/>
    <row r="527" s="442" customFormat="1"/>
    <row r="528" s="442" customFormat="1"/>
    <row r="529" s="442" customFormat="1"/>
    <row r="530" s="442" customFormat="1"/>
    <row r="531" s="442" customFormat="1"/>
    <row r="532" s="442" customFormat="1"/>
    <row r="533" s="442" customFormat="1"/>
    <row r="534" s="442" customFormat="1"/>
    <row r="535" s="442" customFormat="1"/>
    <row r="536" s="442" customFormat="1"/>
    <row r="537" s="442" customFormat="1"/>
    <row r="538" s="442" customFormat="1"/>
    <row r="539" s="442" customFormat="1"/>
    <row r="540" s="442" customFormat="1"/>
    <row r="541" s="442" customFormat="1"/>
    <row r="542" s="442" customFormat="1"/>
    <row r="543" s="442" customFormat="1"/>
    <row r="544" s="442" customFormat="1"/>
    <row r="545" s="442" customFormat="1"/>
    <row r="546" s="442" customFormat="1"/>
    <row r="547" s="442" customFormat="1"/>
    <row r="548" s="442" customFormat="1"/>
    <row r="549" s="442" customFormat="1"/>
    <row r="550" s="442" customFormat="1"/>
    <row r="551" s="442" customFormat="1"/>
    <row r="552" s="442" customFormat="1"/>
    <row r="553" s="442" customFormat="1"/>
    <row r="554" s="442" customFormat="1"/>
    <row r="555" s="442" customFormat="1"/>
    <row r="556" s="442" customFormat="1"/>
    <row r="557" s="442" customFormat="1"/>
    <row r="558" s="442" customFormat="1"/>
    <row r="559" s="442" customFormat="1"/>
    <row r="560" s="442" customFormat="1"/>
    <row r="561" s="442" customFormat="1"/>
    <row r="562" s="442" customFormat="1"/>
    <row r="563" s="442" customFormat="1"/>
    <row r="564" s="442" customFormat="1"/>
    <row r="565" s="442" customFormat="1"/>
    <row r="566" s="442" customFormat="1"/>
    <row r="567" s="442" customFormat="1"/>
    <row r="568" s="442" customFormat="1"/>
    <row r="569" s="442" customFormat="1"/>
    <row r="570" s="442" customFormat="1"/>
    <row r="571" s="442" customFormat="1"/>
    <row r="572" s="442" customFormat="1"/>
    <row r="573" s="442" customFormat="1"/>
    <row r="574" s="442" customFormat="1"/>
    <row r="575" s="442" customFormat="1"/>
    <row r="576" s="442" customFormat="1"/>
    <row r="577" s="442" customFormat="1"/>
    <row r="578" s="442" customFormat="1"/>
    <row r="579" s="442" customFormat="1"/>
    <row r="580" s="442" customFormat="1"/>
    <row r="581" s="442" customFormat="1"/>
    <row r="582" s="442" customFormat="1"/>
    <row r="583" s="442" customFormat="1"/>
    <row r="584" s="442" customFormat="1"/>
    <row r="585" s="442" customFormat="1"/>
    <row r="586" s="442" customFormat="1"/>
    <row r="587" s="442" customFormat="1"/>
    <row r="588" s="442" customFormat="1"/>
    <row r="589" s="442" customFormat="1"/>
    <row r="590" s="442" customFormat="1"/>
    <row r="591" s="442" customFormat="1"/>
    <row r="592" s="442" customFormat="1"/>
    <row r="593" s="442" customFormat="1"/>
    <row r="594" s="442" customFormat="1"/>
    <row r="595" s="442" customFormat="1"/>
    <row r="596" s="442" customFormat="1"/>
    <row r="597" s="442" customFormat="1"/>
    <row r="598" s="442" customFormat="1"/>
    <row r="599" s="442" customFormat="1"/>
    <row r="600" s="442" customFormat="1"/>
    <row r="601" s="442" customFormat="1"/>
    <row r="602" s="442" customFormat="1"/>
    <row r="603" s="442" customFormat="1"/>
    <row r="604" s="442" customFormat="1"/>
    <row r="605" s="442" customFormat="1"/>
    <row r="606" s="442" customFormat="1"/>
    <row r="607" s="442" customFormat="1"/>
    <row r="608" s="442" customFormat="1"/>
    <row r="609" s="442" customFormat="1"/>
    <row r="610" s="442" customFormat="1"/>
    <row r="611" s="442" customFormat="1"/>
    <row r="612" s="442" customFormat="1"/>
    <row r="613" s="442" customFormat="1"/>
    <row r="614" s="442" customFormat="1"/>
    <row r="615" s="442" customFormat="1"/>
    <row r="616" s="442" customFormat="1"/>
    <row r="617" s="442" customFormat="1"/>
    <row r="618" s="442" customFormat="1"/>
    <row r="619" s="442" customFormat="1"/>
    <row r="620" s="442" customFormat="1"/>
    <row r="621" s="442" customFormat="1"/>
    <row r="622" s="442" customFormat="1"/>
    <row r="623" s="442" customFormat="1"/>
    <row r="624" s="442" customFormat="1"/>
    <row r="625" s="442" customFormat="1"/>
    <row r="626" s="442" customFormat="1"/>
    <row r="627" s="442" customFormat="1"/>
    <row r="628" s="442" customFormat="1"/>
    <row r="629" s="442" customFormat="1"/>
    <row r="630" s="442" customFormat="1"/>
    <row r="631" s="442" customFormat="1"/>
    <row r="632" s="442" customFormat="1"/>
    <row r="633" s="442" customFormat="1"/>
    <row r="634" s="442" customFormat="1"/>
    <row r="635" s="442" customFormat="1"/>
    <row r="636" s="442" customFormat="1"/>
    <row r="637" s="442" customFormat="1"/>
    <row r="638" s="442" customFormat="1"/>
    <row r="639" s="442" customFormat="1"/>
    <row r="640" s="442" customFormat="1"/>
    <row r="641" s="442" customFormat="1"/>
    <row r="642" s="442" customFormat="1"/>
    <row r="643" s="442" customFormat="1"/>
    <row r="644" s="442" customFormat="1"/>
    <row r="645" s="442" customFormat="1"/>
    <row r="646" s="442" customFormat="1"/>
    <row r="647" s="442" customFormat="1"/>
    <row r="648" s="442" customFormat="1"/>
    <row r="649" s="442" customFormat="1"/>
    <row r="650" s="442" customFormat="1"/>
    <row r="651" s="442" customFormat="1"/>
    <row r="652" s="442" customFormat="1"/>
    <row r="653" s="442" customFormat="1"/>
    <row r="654" s="442" customFormat="1"/>
    <row r="655" s="442" customFormat="1"/>
    <row r="656" s="442" customFormat="1"/>
    <row r="657" s="442" customFormat="1"/>
    <row r="658" s="442" customFormat="1"/>
    <row r="659" s="442" customFormat="1"/>
    <row r="660" s="442" customFormat="1"/>
    <row r="661" s="442" customFormat="1"/>
    <row r="662" s="442" customFormat="1"/>
    <row r="663" s="442" customFormat="1"/>
    <row r="664" s="442" customFormat="1"/>
    <row r="665" s="442" customFormat="1"/>
    <row r="666" s="442" customFormat="1"/>
    <row r="667" s="442" customFormat="1"/>
    <row r="668" s="442" customFormat="1"/>
    <row r="669" s="442" customFormat="1"/>
    <row r="670" s="442" customFormat="1"/>
    <row r="671" s="442" customFormat="1"/>
    <row r="672" s="442" customFormat="1"/>
    <row r="673" spans="15:25" s="442" customFormat="1"/>
    <row r="674" spans="15:25" s="442" customFormat="1"/>
    <row r="675" spans="15:25" s="442" customFormat="1"/>
    <row r="676" spans="15:25" s="442" customFormat="1"/>
    <row r="677" spans="15:25" s="442" customFormat="1"/>
    <row r="678" spans="15:25">
      <c r="O678" s="442"/>
      <c r="P678" s="442"/>
      <c r="Q678" s="442"/>
      <c r="R678" s="442"/>
      <c r="S678" s="442"/>
      <c r="T678" s="442"/>
      <c r="U678" s="442"/>
      <c r="V678" s="442"/>
      <c r="W678" s="442"/>
      <c r="X678" s="442"/>
      <c r="Y678" s="442"/>
    </row>
  </sheetData>
  <sheetProtection algorithmName="SHA-512" hashValue="10rUOpwzuuv4caFmgu/SkfBeiDNq0GMVFbqz1+hk4NXY+zzZrp6V6PTW/fzke7eg0mxV+CfZYhOdINJmJz5FaA==" saltValue="WixVFmhgtMgc3RWMNp+Siw==" spinCount="100000" sheet="1" objects="1" scenarios="1"/>
  <protectedRanges>
    <protectedRange sqref="B25:G29" name="範囲3"/>
    <protectedRange sqref="B19:G23" name="範囲2"/>
    <protectedRange sqref="C5:G15" name="範囲1"/>
  </protectedRanges>
  <mergeCells count="2">
    <mergeCell ref="K3:M3"/>
    <mergeCell ref="O3:Q3"/>
  </mergeCells>
  <phoneticPr fontId="9"/>
  <pageMargins left="0.7" right="0.7" top="0.78740157499999996" bottom="0.78740157499999996" header="0.3" footer="0.3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03E5A-28B5-4D1E-B5CF-7BBDFB64E28D}">
  <sheetPr>
    <pageSetUpPr fitToPage="1"/>
  </sheetPr>
  <dimension ref="A1:Z684"/>
  <sheetViews>
    <sheetView showGridLines="0" workbookViewId="0">
      <selection activeCell="F15" sqref="F15"/>
    </sheetView>
  </sheetViews>
  <sheetFormatPr defaultColWidth="10.77734375" defaultRowHeight="15.75"/>
  <cols>
    <col min="1" max="1" width="1.5546875" style="154" customWidth="1"/>
    <col min="2" max="2" width="11.5546875" style="72" customWidth="1"/>
    <col min="3" max="3" width="24.21875" style="72" customWidth="1"/>
    <col min="4" max="4" width="7.5546875" style="72" customWidth="1"/>
    <col min="5" max="6" width="13.5546875" style="72" customWidth="1"/>
    <col min="7" max="7" width="22.21875" style="72" bestFit="1" customWidth="1"/>
    <col min="8" max="9" width="1.5546875" style="72" customWidth="1"/>
    <col min="10" max="10" width="27.77734375" style="72" customWidth="1"/>
    <col min="11" max="11" width="10.77734375" style="72" customWidth="1"/>
    <col min="12" max="14" width="10.77734375" style="72"/>
    <col min="15" max="17" width="10.77734375" style="154"/>
    <col min="18" max="19" width="1.5546875" style="154" customWidth="1"/>
    <col min="20" max="20" width="27.5546875" style="154" customWidth="1"/>
    <col min="21" max="21" width="7.5546875" style="154" customWidth="1"/>
    <col min="22" max="24" width="10.77734375" style="154"/>
    <col min="25" max="25" width="22.21875" style="154" bestFit="1" customWidth="1"/>
    <col min="26" max="16384" width="10.77734375" style="154"/>
  </cols>
  <sheetData>
    <row r="1" spans="1:25" s="72" customFormat="1" ht="16.5" thickBot="1">
      <c r="A1" s="73" t="s">
        <v>147</v>
      </c>
      <c r="B1" s="74"/>
      <c r="D1" s="74"/>
      <c r="I1" s="75" t="s">
        <v>48</v>
      </c>
      <c r="O1" s="77"/>
      <c r="P1" s="77"/>
      <c r="Q1" s="77"/>
      <c r="S1" s="73" t="s">
        <v>79</v>
      </c>
    </row>
    <row r="2" spans="1:25" s="72" customFormat="1">
      <c r="B2" s="159"/>
      <c r="C2" s="79"/>
      <c r="D2" s="383"/>
      <c r="E2" s="162" t="s">
        <v>77</v>
      </c>
      <c r="F2" s="283"/>
      <c r="G2" s="164" t="s">
        <v>223</v>
      </c>
      <c r="J2" s="83"/>
      <c r="K2" s="84" t="str">
        <f>"CO2排出量 (kg-CO2/"&amp;D13&amp;"-主生成物)"</f>
        <v>CO2排出量 (kg-CO2/kg-主生成物)</v>
      </c>
      <c r="L2" s="84"/>
      <c r="M2" s="84"/>
      <c r="N2" s="84"/>
      <c r="O2" s="84"/>
      <c r="P2" s="84"/>
      <c r="Q2" s="85"/>
      <c r="T2" s="86"/>
      <c r="U2" s="87" t="s">
        <v>81</v>
      </c>
      <c r="V2" s="84" t="s">
        <v>313</v>
      </c>
      <c r="W2" s="84"/>
      <c r="X2" s="84"/>
      <c r="Y2" s="88" t="s">
        <v>235</v>
      </c>
    </row>
    <row r="3" spans="1:25" s="72" customFormat="1">
      <c r="B3" s="167" t="s">
        <v>76</v>
      </c>
      <c r="C3" s="90" t="s">
        <v>180</v>
      </c>
      <c r="D3" s="284" t="s">
        <v>3</v>
      </c>
      <c r="E3" s="170" t="s">
        <v>551</v>
      </c>
      <c r="F3" s="284" t="s">
        <v>289</v>
      </c>
      <c r="G3" s="93" t="s">
        <v>83</v>
      </c>
      <c r="J3" s="94" t="s">
        <v>181</v>
      </c>
      <c r="K3" s="406" t="s">
        <v>552</v>
      </c>
      <c r="L3" s="406"/>
      <c r="M3" s="407"/>
      <c r="N3" s="95" t="s">
        <v>522</v>
      </c>
      <c r="O3" s="408" t="str">
        <f>F3</f>
        <v>化学量論</v>
      </c>
      <c r="P3" s="406"/>
      <c r="Q3" s="409"/>
      <c r="T3" s="96" t="s">
        <v>181</v>
      </c>
      <c r="U3" s="97"/>
      <c r="V3" s="98" t="s">
        <v>50</v>
      </c>
      <c r="W3" s="99" t="s">
        <v>51</v>
      </c>
      <c r="X3" s="100" t="s">
        <v>139</v>
      </c>
      <c r="Y3" s="101"/>
    </row>
    <row r="4" spans="1:25" s="72" customFormat="1" ht="16.5" thickBot="1">
      <c r="B4" s="172"/>
      <c r="C4" s="103"/>
      <c r="D4" s="285"/>
      <c r="E4" s="104"/>
      <c r="F4" s="285"/>
      <c r="G4" s="106"/>
      <c r="H4" s="107"/>
      <c r="J4" s="108"/>
      <c r="K4" s="109" t="s">
        <v>50</v>
      </c>
      <c r="L4" s="110" t="s">
        <v>51</v>
      </c>
      <c r="M4" s="110" t="s">
        <v>139</v>
      </c>
      <c r="N4" s="217"/>
      <c r="O4" s="110" t="s">
        <v>50</v>
      </c>
      <c r="P4" s="110" t="s">
        <v>51</v>
      </c>
      <c r="Q4" s="111" t="s">
        <v>139</v>
      </c>
      <c r="T4" s="112"/>
      <c r="U4" s="113"/>
      <c r="V4" s="286"/>
      <c r="W4" s="198"/>
      <c r="X4" s="287"/>
      <c r="Y4" s="117"/>
    </row>
    <row r="5" spans="1:25" s="72" customFormat="1">
      <c r="B5" s="735"/>
      <c r="C5" s="891" t="s">
        <v>336</v>
      </c>
      <c r="D5" s="1079" t="s">
        <v>0</v>
      </c>
      <c r="E5" s="893"/>
      <c r="F5" s="1080"/>
      <c r="G5" s="1081" t="s">
        <v>233</v>
      </c>
      <c r="J5" s="176" t="s">
        <v>146</v>
      </c>
      <c r="K5" s="177">
        <f>$G$13*V5</f>
        <v>0</v>
      </c>
      <c r="L5" s="178">
        <f>$G$13*W5</f>
        <v>0</v>
      </c>
      <c r="M5" s="178">
        <f>$G$13*X5</f>
        <v>0</v>
      </c>
      <c r="N5" s="178" t="s">
        <v>52</v>
      </c>
      <c r="O5" s="288">
        <v>0</v>
      </c>
      <c r="P5" s="288">
        <v>0</v>
      </c>
      <c r="Q5" s="289">
        <v>0</v>
      </c>
      <c r="T5" s="227" t="s">
        <v>146</v>
      </c>
      <c r="U5" s="228" t="s">
        <v>73</v>
      </c>
      <c r="V5" s="229">
        <f>バックグラウンドデータ!E6</f>
        <v>-1</v>
      </c>
      <c r="W5" s="230">
        <f>バックグラウンドデータ!F6</f>
        <v>-1</v>
      </c>
      <c r="X5" s="231">
        <f>バックグラウンドデータ!G6</f>
        <v>-1</v>
      </c>
      <c r="Y5" s="232" t="str">
        <f>バックグラウンドデータ!H6</f>
        <v>ガイドライン既定値</v>
      </c>
    </row>
    <row r="6" spans="1:25" s="72" customFormat="1">
      <c r="B6" s="729" t="s">
        <v>93</v>
      </c>
      <c r="C6" s="1082" t="s">
        <v>337</v>
      </c>
      <c r="D6" s="1083" t="s">
        <v>0</v>
      </c>
      <c r="E6" s="893"/>
      <c r="F6" s="1080"/>
      <c r="G6" s="998" t="s">
        <v>233</v>
      </c>
      <c r="J6" s="184" t="s">
        <v>338</v>
      </c>
      <c r="K6" s="123">
        <f t="shared" ref="K6:M9" si="0">$E5*V6</f>
        <v>0</v>
      </c>
      <c r="L6" s="124">
        <f t="shared" si="0"/>
        <v>0</v>
      </c>
      <c r="M6" s="124">
        <f t="shared" si="0"/>
        <v>0</v>
      </c>
      <c r="N6" s="124" t="s">
        <v>52</v>
      </c>
      <c r="O6" s="125">
        <f t="shared" ref="O6:Q7" si="1">$F5*V6</f>
        <v>0</v>
      </c>
      <c r="P6" s="125">
        <f t="shared" si="1"/>
        <v>0</v>
      </c>
      <c r="Q6" s="126">
        <f t="shared" si="1"/>
        <v>0</v>
      </c>
      <c r="T6" s="127" t="s">
        <v>338</v>
      </c>
      <c r="U6" s="128" t="s">
        <v>0</v>
      </c>
      <c r="V6" s="290">
        <f>バックグラウンドデータ!E10</f>
        <v>0.14799999999999999</v>
      </c>
      <c r="W6" s="130">
        <f>バックグラウンドデータ!F10</f>
        <v>8.0100000000000005E-2</v>
      </c>
      <c r="X6" s="290">
        <f>バックグラウンドデータ!G10</f>
        <v>7.0400000000000003E-3</v>
      </c>
      <c r="Y6" s="132" t="str">
        <f>バックグラウンドデータ!H10</f>
        <v>ガイドライン既定値</v>
      </c>
    </row>
    <row r="7" spans="1:25" s="72" customFormat="1">
      <c r="B7" s="729"/>
      <c r="C7" s="1084" t="s">
        <v>40</v>
      </c>
      <c r="D7" s="1083" t="s">
        <v>122</v>
      </c>
      <c r="E7" s="893"/>
      <c r="F7" s="1080"/>
      <c r="G7" s="1001" t="s">
        <v>233</v>
      </c>
      <c r="H7" s="148"/>
      <c r="J7" s="184" t="s">
        <v>339</v>
      </c>
      <c r="K7" s="123">
        <f t="shared" si="0"/>
        <v>0</v>
      </c>
      <c r="L7" s="123">
        <f t="shared" si="0"/>
        <v>0</v>
      </c>
      <c r="M7" s="123">
        <f t="shared" si="0"/>
        <v>0</v>
      </c>
      <c r="N7" s="124" t="s">
        <v>52</v>
      </c>
      <c r="O7" s="125">
        <f t="shared" si="1"/>
        <v>0</v>
      </c>
      <c r="P7" s="125">
        <f t="shared" si="1"/>
        <v>0</v>
      </c>
      <c r="Q7" s="126">
        <f t="shared" si="1"/>
        <v>0</v>
      </c>
      <c r="T7" s="292" t="s">
        <v>339</v>
      </c>
      <c r="U7" s="293" t="s">
        <v>0</v>
      </c>
      <c r="V7" s="130">
        <f>バックグラウンドデータ!E14</f>
        <v>0</v>
      </c>
      <c r="W7" s="130">
        <f>バックグラウンドデータ!F14</f>
        <v>0</v>
      </c>
      <c r="X7" s="130">
        <f>バックグラウンドデータ!G14</f>
        <v>0</v>
      </c>
      <c r="Y7" s="294" t="str">
        <f>バックグラウンドデータ!H14</f>
        <v>ガイドライン既定値</v>
      </c>
    </row>
    <row r="8" spans="1:25" s="72" customFormat="1">
      <c r="B8" s="735"/>
      <c r="C8" s="1084" t="s">
        <v>41</v>
      </c>
      <c r="D8" s="1085" t="s">
        <v>141</v>
      </c>
      <c r="E8" s="893"/>
      <c r="F8" s="1086"/>
      <c r="G8" s="1001" t="s">
        <v>233</v>
      </c>
      <c r="H8" s="148"/>
      <c r="J8" s="122" t="s">
        <v>22</v>
      </c>
      <c r="K8" s="123">
        <f t="shared" si="0"/>
        <v>0</v>
      </c>
      <c r="L8" s="123">
        <f t="shared" si="0"/>
        <v>0</v>
      </c>
      <c r="M8" s="123">
        <f t="shared" si="0"/>
        <v>0</v>
      </c>
      <c r="N8" s="124" t="s">
        <v>52</v>
      </c>
      <c r="O8" s="125">
        <f t="shared" ref="O8:Q9" si="2">$F6*V8</f>
        <v>0</v>
      </c>
      <c r="P8" s="125">
        <f t="shared" si="2"/>
        <v>0</v>
      </c>
      <c r="Q8" s="126">
        <f t="shared" si="2"/>
        <v>0</v>
      </c>
      <c r="T8" s="127" t="s">
        <v>40</v>
      </c>
      <c r="U8" s="128" t="s">
        <v>122</v>
      </c>
      <c r="V8" s="129">
        <f>バックグラウンドデータ!E22</f>
        <v>0.50600000000000001</v>
      </c>
      <c r="W8" s="130">
        <f>バックグラウンドデータ!F22</f>
        <v>0.158</v>
      </c>
      <c r="X8" s="131">
        <f>バックグラウンドデータ!G22</f>
        <v>6.6499999999999997E-3</v>
      </c>
      <c r="Y8" s="132" t="str">
        <f>バックグラウンドデータ!H22</f>
        <v>ガイドライン既定値</v>
      </c>
    </row>
    <row r="9" spans="1:25" s="72" customFormat="1">
      <c r="B9" s="735"/>
      <c r="C9" s="1087" t="s">
        <v>262</v>
      </c>
      <c r="D9" s="1088" t="s">
        <v>73</v>
      </c>
      <c r="E9" s="732"/>
      <c r="F9" s="1086"/>
      <c r="G9" s="1001" t="s">
        <v>233</v>
      </c>
      <c r="H9" s="148"/>
      <c r="J9" s="122" t="s">
        <v>23</v>
      </c>
      <c r="K9" s="123">
        <f>$E8*V9</f>
        <v>0</v>
      </c>
      <c r="L9" s="123">
        <f t="shared" si="0"/>
        <v>0</v>
      </c>
      <c r="M9" s="123">
        <f t="shared" si="0"/>
        <v>0</v>
      </c>
      <c r="N9" s="124" t="s">
        <v>52</v>
      </c>
      <c r="O9" s="125">
        <f t="shared" si="2"/>
        <v>0</v>
      </c>
      <c r="P9" s="125">
        <f t="shared" si="2"/>
        <v>0</v>
      </c>
      <c r="Q9" s="126">
        <f t="shared" si="2"/>
        <v>0</v>
      </c>
      <c r="T9" s="127" t="s">
        <v>41</v>
      </c>
      <c r="U9" s="128" t="s">
        <v>141</v>
      </c>
      <c r="V9" s="129">
        <f>バックグラウンドデータ!E26</f>
        <v>5.0999999999999997E-2</v>
      </c>
      <c r="W9" s="130">
        <f>バックグラウンドデータ!F26</f>
        <v>5.0999999999999997E-2</v>
      </c>
      <c r="X9" s="131">
        <f>バックグラウンドデータ!G26</f>
        <v>2.2399999999999998E-3</v>
      </c>
      <c r="Y9" s="132" t="str">
        <f>バックグラウンドデータ!H26</f>
        <v>ガイドライン既定値</v>
      </c>
    </row>
    <row r="10" spans="1:25" s="72" customFormat="1">
      <c r="B10" s="735"/>
      <c r="C10" s="1087" t="s">
        <v>299</v>
      </c>
      <c r="D10" s="1088" t="s">
        <v>73</v>
      </c>
      <c r="E10" s="732"/>
      <c r="F10" s="1086"/>
      <c r="G10" s="1001" t="s">
        <v>233</v>
      </c>
      <c r="H10" s="148"/>
      <c r="J10" s="291" t="s">
        <v>288</v>
      </c>
      <c r="K10" s="123">
        <f>$E9*V10</f>
        <v>0</v>
      </c>
      <c r="L10" s="123">
        <f>$E9*W10</f>
        <v>0</v>
      </c>
      <c r="M10" s="123">
        <f>$E9*X10</f>
        <v>0</v>
      </c>
      <c r="N10" s="124" t="s">
        <v>52</v>
      </c>
      <c r="O10" s="295">
        <f t="shared" ref="O10:Q11" si="3">$F8*V10</f>
        <v>0</v>
      </c>
      <c r="P10" s="125">
        <f t="shared" si="3"/>
        <v>0</v>
      </c>
      <c r="Q10" s="126">
        <f t="shared" si="3"/>
        <v>0</v>
      </c>
      <c r="T10" s="127" t="s">
        <v>407</v>
      </c>
      <c r="U10" s="128" t="s">
        <v>392</v>
      </c>
      <c r="V10" s="129">
        <f>バックグラウンドデータ!E82</f>
        <v>0.44</v>
      </c>
      <c r="W10" s="130">
        <f>バックグラウンドデータ!E82</f>
        <v>0.44</v>
      </c>
      <c r="X10" s="131">
        <f>バックグラウンドデータ!E824</f>
        <v>0</v>
      </c>
      <c r="Y10" s="132" t="str">
        <f>バックグラウンドデータ!F82</f>
        <v>ガイドライン既定値</v>
      </c>
    </row>
    <row r="11" spans="1:25" s="72" customFormat="1">
      <c r="B11" s="735"/>
      <c r="C11" s="1087" t="s">
        <v>426</v>
      </c>
      <c r="D11" s="1089" t="s">
        <v>392</v>
      </c>
      <c r="E11" s="899"/>
      <c r="F11" s="1086"/>
      <c r="G11" s="1001" t="s">
        <v>233</v>
      </c>
      <c r="H11" s="148"/>
      <c r="J11" s="122" t="s">
        <v>299</v>
      </c>
      <c r="K11" s="123">
        <f>$E10*V11</f>
        <v>0</v>
      </c>
      <c r="L11" s="123">
        <f>$E10*W11</f>
        <v>0</v>
      </c>
      <c r="M11" s="123">
        <f>$E10*X11</f>
        <v>0</v>
      </c>
      <c r="N11" s="124" t="s">
        <v>52</v>
      </c>
      <c r="O11" s="125">
        <f t="shared" si="3"/>
        <v>0</v>
      </c>
      <c r="P11" s="125">
        <f t="shared" si="3"/>
        <v>0</v>
      </c>
      <c r="Q11" s="126">
        <f t="shared" si="3"/>
        <v>0</v>
      </c>
      <c r="T11" s="292" t="s">
        <v>408</v>
      </c>
      <c r="U11" s="128" t="s">
        <v>0</v>
      </c>
      <c r="V11" s="129">
        <f>バックグラウンドデータ!E86</f>
        <v>1.77E-2</v>
      </c>
      <c r="W11" s="130">
        <f>V11</f>
        <v>1.77E-2</v>
      </c>
      <c r="X11" s="131">
        <f>W11</f>
        <v>1.77E-2</v>
      </c>
      <c r="Y11" s="132" t="str">
        <f>バックグラウンドデータ!F86</f>
        <v>ガイドライン既定値</v>
      </c>
    </row>
    <row r="12" spans="1:25" s="72" customFormat="1" ht="16.5" thickBot="1">
      <c r="B12" s="735"/>
      <c r="C12" s="836" t="s">
        <v>427</v>
      </c>
      <c r="D12" s="1090" t="s">
        <v>392</v>
      </c>
      <c r="E12" s="1091"/>
      <c r="F12" s="1092"/>
      <c r="G12" s="1093" t="s">
        <v>428</v>
      </c>
      <c r="J12" s="257" t="s">
        <v>426</v>
      </c>
      <c r="K12" s="381">
        <f>$E$11*V12</f>
        <v>0</v>
      </c>
      <c r="L12" s="124">
        <f>$E$11*W12</f>
        <v>0</v>
      </c>
      <c r="M12" s="124">
        <f>$E$11*X12</f>
        <v>0</v>
      </c>
      <c r="N12" s="124" t="s">
        <v>52</v>
      </c>
      <c r="O12" s="125">
        <f>$F$11*V12</f>
        <v>0</v>
      </c>
      <c r="P12" s="375">
        <f>$F$11*W12</f>
        <v>0</v>
      </c>
      <c r="Q12" s="126">
        <f>$F$11*X12</f>
        <v>0</v>
      </c>
      <c r="T12" s="331" t="s">
        <v>441</v>
      </c>
      <c r="U12" s="364" t="s">
        <v>392</v>
      </c>
      <c r="V12" s="377">
        <f>W12</f>
        <v>0</v>
      </c>
      <c r="W12" s="275">
        <f>バックグラウンドデータ!E80</f>
        <v>0</v>
      </c>
      <c r="X12" s="378">
        <f>バックグラウンドデータ!E80</f>
        <v>0</v>
      </c>
      <c r="Y12" s="379" t="str">
        <f>バックグラウンドデータ!F80</f>
        <v>ガイドライン既定値</v>
      </c>
    </row>
    <row r="13" spans="1:25" s="72" customFormat="1" ht="16.5" thickBot="1">
      <c r="B13" s="983" t="s">
        <v>216</v>
      </c>
      <c r="C13" s="1094" t="s">
        <v>264</v>
      </c>
      <c r="D13" s="1095" t="s">
        <v>78</v>
      </c>
      <c r="E13" s="1096">
        <v>1</v>
      </c>
      <c r="F13" s="1097">
        <v>1</v>
      </c>
      <c r="G13" s="903">
        <v>0</v>
      </c>
      <c r="J13" s="324" t="s">
        <v>427</v>
      </c>
      <c r="K13" s="258">
        <f>$E$12*V13</f>
        <v>0</v>
      </c>
      <c r="L13" s="258">
        <f t="shared" ref="L13" si="4">$E$12*W13</f>
        <v>0</v>
      </c>
      <c r="M13" s="258">
        <f>$E$12*X13</f>
        <v>0</v>
      </c>
      <c r="N13" s="124" t="s">
        <v>52</v>
      </c>
      <c r="O13" s="380">
        <f>$F$12*V13</f>
        <v>0</v>
      </c>
      <c r="P13" s="376">
        <f t="shared" ref="P13" si="5">$F$12*W13</f>
        <v>0</v>
      </c>
      <c r="Q13" s="380">
        <f>$F$12*X13</f>
        <v>0</v>
      </c>
      <c r="T13" s="331" t="s">
        <v>442</v>
      </c>
      <c r="U13" s="364" t="s">
        <v>392</v>
      </c>
      <c r="V13" s="377">
        <f>バックグラウンドデータ!E81</f>
        <v>0</v>
      </c>
      <c r="W13" s="275">
        <f>バックグラウンドデータ!E81</f>
        <v>0</v>
      </c>
      <c r="X13" s="378">
        <f>バックグラウンドデータ!E81</f>
        <v>0</v>
      </c>
      <c r="Y13" s="379" t="str">
        <f>バックグラウンドデータ!F81</f>
        <v>ガイドライン既定値</v>
      </c>
    </row>
    <row r="14" spans="1:25" s="72" customFormat="1" ht="16.5" thickBot="1">
      <c r="B14" s="296"/>
      <c r="C14" s="297"/>
      <c r="D14" s="298"/>
      <c r="E14" s="297"/>
      <c r="F14" s="297"/>
      <c r="G14" s="297"/>
      <c r="J14" s="299" t="s">
        <v>522</v>
      </c>
      <c r="K14" s="300" t="s">
        <v>52</v>
      </c>
      <c r="L14" s="301" t="s">
        <v>52</v>
      </c>
      <c r="M14" s="301" t="s">
        <v>52</v>
      </c>
      <c r="N14" s="301">
        <f>E13*V14</f>
        <v>0.75387984791081897</v>
      </c>
      <c r="O14" s="302" t="s">
        <v>52</v>
      </c>
      <c r="P14" s="302" t="s">
        <v>52</v>
      </c>
      <c r="Q14" s="303" t="s">
        <v>52</v>
      </c>
      <c r="T14" s="143" t="s">
        <v>544</v>
      </c>
      <c r="U14" s="144" t="s">
        <v>392</v>
      </c>
      <c r="V14" s="145">
        <f>バックグラウンドデータ!E61</f>
        <v>0.75387984791081897</v>
      </c>
      <c r="W14" s="146" t="s">
        <v>233</v>
      </c>
      <c r="X14" s="146" t="s">
        <v>233</v>
      </c>
      <c r="Y14" s="244" t="str">
        <f>バックグラウンドデータ!F61</f>
        <v>3EID</v>
      </c>
    </row>
    <row r="15" spans="1:25" s="72" customFormat="1" ht="16.5" thickBot="1">
      <c r="A15" s="73" t="s">
        <v>153</v>
      </c>
      <c r="B15" s="153"/>
      <c r="D15" s="306"/>
      <c r="J15" s="307" t="s">
        <v>259</v>
      </c>
      <c r="K15" s="308">
        <f>SUM(K5:K11)</f>
        <v>0</v>
      </c>
      <c r="L15" s="309">
        <f>SUM(L5:L11)</f>
        <v>0</v>
      </c>
      <c r="M15" s="309">
        <f>SUM(M5:M11)</f>
        <v>0</v>
      </c>
      <c r="N15" s="309">
        <f>SUM(N14)</f>
        <v>0.75387984791081897</v>
      </c>
      <c r="O15" s="310">
        <f>SUM(O5:O11)</f>
        <v>0</v>
      </c>
      <c r="P15" s="310">
        <f>SUM(P5:P11)</f>
        <v>0</v>
      </c>
      <c r="Q15" s="311">
        <f>SUM(Q5:Q11)</f>
        <v>0</v>
      </c>
      <c r="T15" s="304"/>
      <c r="U15" s="305"/>
      <c r="V15" s="305"/>
      <c r="W15" s="305"/>
      <c r="X15" s="305"/>
    </row>
    <row r="16" spans="1:25" s="72" customFormat="1" ht="16.5" thickBot="1">
      <c r="B16" s="742" t="s">
        <v>552</v>
      </c>
      <c r="C16" s="743"/>
      <c r="D16" s="743"/>
      <c r="E16" s="743"/>
      <c r="F16" s="743"/>
      <c r="G16" s="744"/>
      <c r="J16" s="149" t="s">
        <v>218</v>
      </c>
      <c r="K16" s="326">
        <f>-(K15-$N$15)</f>
        <v>0.75387984791081897</v>
      </c>
      <c r="L16" s="326">
        <f>-(L15-$N$15)</f>
        <v>0.75387984791081897</v>
      </c>
      <c r="M16" s="326">
        <f>-(M15-$N$15)</f>
        <v>0.75387984791081897</v>
      </c>
      <c r="N16" s="152" t="s">
        <v>52</v>
      </c>
      <c r="O16" s="326">
        <f>-(O15-$N$15)</f>
        <v>0.75387984791081897</v>
      </c>
      <c r="P16" s="326">
        <f>-(P15-$N$15)</f>
        <v>0.75387984791081897</v>
      </c>
      <c r="Q16" s="329">
        <f>-(Q15-$N$15)</f>
        <v>0.75387984791081897</v>
      </c>
      <c r="T16" s="72" t="s">
        <v>404</v>
      </c>
      <c r="U16" s="312"/>
      <c r="V16" s="312"/>
      <c r="W16" s="312"/>
      <c r="X16" s="312"/>
    </row>
    <row r="17" spans="1:24" s="72" customFormat="1">
      <c r="B17" s="792"/>
      <c r="C17" s="793"/>
      <c r="D17" s="793"/>
      <c r="E17" s="793"/>
      <c r="F17" s="793"/>
      <c r="G17" s="794"/>
      <c r="J17" s="313"/>
      <c r="K17" s="314"/>
      <c r="L17" s="314"/>
      <c r="M17" s="314"/>
      <c r="N17" s="315"/>
      <c r="O17" s="314"/>
      <c r="P17" s="314"/>
      <c r="Q17" s="314"/>
      <c r="T17" s="72" t="s">
        <v>405</v>
      </c>
      <c r="U17" s="312"/>
      <c r="V17" s="312"/>
      <c r="W17" s="312"/>
      <c r="X17" s="312"/>
    </row>
    <row r="18" spans="1:24" s="72" customFormat="1">
      <c r="B18" s="795"/>
      <c r="C18" s="796"/>
      <c r="D18" s="796"/>
      <c r="E18" s="796"/>
      <c r="F18" s="796"/>
      <c r="G18" s="797"/>
      <c r="I18" s="75" t="s">
        <v>151</v>
      </c>
      <c r="T18" s="72" t="s">
        <v>406</v>
      </c>
      <c r="U18" s="373"/>
      <c r="V18" s="373"/>
      <c r="W18" s="312"/>
      <c r="X18" s="312"/>
    </row>
    <row r="19" spans="1:24" s="72" customFormat="1">
      <c r="B19" s="795"/>
      <c r="C19" s="796"/>
      <c r="D19" s="796"/>
      <c r="E19" s="796"/>
      <c r="F19" s="796"/>
      <c r="G19" s="797"/>
      <c r="T19" s="382" t="s">
        <v>440</v>
      </c>
    </row>
    <row r="20" spans="1:24" s="72" customFormat="1">
      <c r="B20" s="795"/>
      <c r="C20" s="796"/>
      <c r="D20" s="796"/>
      <c r="E20" s="796"/>
      <c r="F20" s="796"/>
      <c r="G20" s="797"/>
      <c r="T20" s="312"/>
    </row>
    <row r="21" spans="1:24" s="72" customFormat="1" ht="16.5" thickBot="1">
      <c r="B21" s="798"/>
      <c r="C21" s="799"/>
      <c r="D21" s="799"/>
      <c r="E21" s="799"/>
      <c r="F21" s="799"/>
      <c r="G21" s="800"/>
    </row>
    <row r="22" spans="1:24" s="72" customFormat="1">
      <c r="B22" s="1098" t="s">
        <v>66</v>
      </c>
      <c r="C22" s="1099"/>
      <c r="D22" s="1099"/>
      <c r="E22" s="1099"/>
      <c r="F22" s="1099"/>
      <c r="G22" s="1100"/>
    </row>
    <row r="23" spans="1:24" s="72" customFormat="1">
      <c r="B23" s="1101"/>
      <c r="C23" s="1102"/>
      <c r="D23" s="1102"/>
      <c r="E23" s="1102"/>
      <c r="F23" s="1102"/>
      <c r="G23" s="1103"/>
    </row>
    <row r="24" spans="1:24" s="72" customFormat="1">
      <c r="B24" s="1104"/>
      <c r="C24" s="1105"/>
      <c r="D24" s="1105"/>
      <c r="E24" s="1105"/>
      <c r="F24" s="1105"/>
      <c r="G24" s="1106"/>
    </row>
    <row r="25" spans="1:24" s="72" customFormat="1">
      <c r="B25" s="1104"/>
      <c r="C25" s="1105"/>
      <c r="D25" s="1105"/>
      <c r="E25" s="1105"/>
      <c r="F25" s="1105"/>
      <c r="G25" s="1106"/>
    </row>
    <row r="26" spans="1:24" s="72" customFormat="1">
      <c r="B26" s="1104"/>
      <c r="C26" s="1105"/>
      <c r="D26" s="1105"/>
      <c r="E26" s="1105"/>
      <c r="F26" s="1105"/>
      <c r="G26" s="1106"/>
    </row>
    <row r="27" spans="1:24" s="72" customFormat="1" ht="16.5" thickBot="1">
      <c r="B27" s="1107"/>
      <c r="C27" s="1108"/>
      <c r="D27" s="1108"/>
      <c r="E27" s="1108"/>
      <c r="F27" s="1108"/>
      <c r="G27" s="1109"/>
    </row>
    <row r="28" spans="1:24" s="72" customFormat="1"/>
    <row r="29" spans="1:24" s="72" customFormat="1">
      <c r="A29" s="73" t="s">
        <v>327</v>
      </c>
    </row>
    <row r="30" spans="1:24" s="72" customFormat="1"/>
    <row r="31" spans="1:24" s="72" customFormat="1"/>
    <row r="32" spans="1:24" s="72" customFormat="1"/>
    <row r="33" spans="2:2" s="72" customFormat="1"/>
    <row r="34" spans="2:2" s="72" customFormat="1"/>
    <row r="35" spans="2:2" s="72" customFormat="1"/>
    <row r="36" spans="2:2" s="72" customFormat="1"/>
    <row r="37" spans="2:2" s="72" customFormat="1"/>
    <row r="38" spans="2:2" s="72" customFormat="1"/>
    <row r="39" spans="2:2" s="72" customFormat="1"/>
    <row r="40" spans="2:2" s="72" customFormat="1"/>
    <row r="41" spans="2:2" s="72" customFormat="1"/>
    <row r="42" spans="2:2" s="72" customFormat="1"/>
    <row r="43" spans="2:2" s="72" customFormat="1"/>
    <row r="44" spans="2:2" s="72" customFormat="1"/>
    <row r="45" spans="2:2" s="72" customFormat="1">
      <c r="B45" s="72" t="s">
        <v>433</v>
      </c>
    </row>
    <row r="46" spans="2:2" s="72" customFormat="1" ht="18.75" customHeight="1">
      <c r="B46" s="72" t="s">
        <v>429</v>
      </c>
    </row>
    <row r="47" spans="2:2" s="72" customFormat="1">
      <c r="B47" s="72" t="s">
        <v>500</v>
      </c>
    </row>
    <row r="48" spans="2:2" s="72" customFormat="1"/>
    <row r="49" s="72" customFormat="1"/>
    <row r="50" s="72" customFormat="1"/>
    <row r="51" s="72" customFormat="1"/>
    <row r="52" s="72" customFormat="1" ht="18.75" customHeight="1"/>
    <row r="53" s="72" customFormat="1"/>
    <row r="54" s="72" customFormat="1"/>
    <row r="55" s="72" customFormat="1"/>
    <row r="56" s="72" customFormat="1"/>
    <row r="57" s="72" customFormat="1"/>
    <row r="58" s="72" customFormat="1" ht="18.75" customHeight="1"/>
    <row r="59" s="72" customFormat="1"/>
    <row r="60" s="72" customFormat="1"/>
    <row r="61" s="72" customFormat="1"/>
    <row r="62" s="72" customFormat="1"/>
    <row r="63" s="72" customFormat="1"/>
    <row r="64" s="72" customFormat="1"/>
    <row r="65" s="72" customFormat="1"/>
    <row r="66" s="72" customFormat="1"/>
    <row r="67" s="72" customFormat="1"/>
    <row r="68" s="72" customFormat="1"/>
    <row r="69" s="72" customFormat="1" ht="18.75" customHeight="1"/>
    <row r="70" s="72" customFormat="1"/>
    <row r="71" s="72" customFormat="1"/>
    <row r="72" s="72" customFormat="1"/>
    <row r="73" s="72" customFormat="1"/>
    <row r="74" s="72" customFormat="1"/>
    <row r="75" s="72" customFormat="1"/>
    <row r="76" s="72" customFormat="1"/>
    <row r="77" s="72" customFormat="1"/>
    <row r="78" s="72" customFormat="1"/>
    <row r="79" s="72" customFormat="1"/>
    <row r="80" s="72" customFormat="1"/>
    <row r="81" spans="2:4" s="72" customFormat="1"/>
    <row r="82" spans="2:4" s="72" customFormat="1"/>
    <row r="83" spans="2:4" s="72" customFormat="1">
      <c r="B83" s="153"/>
      <c r="D83" s="148"/>
    </row>
    <row r="84" spans="2:4" s="72" customFormat="1">
      <c r="B84" s="153"/>
      <c r="D84" s="148"/>
    </row>
    <row r="85" spans="2:4" s="72" customFormat="1">
      <c r="B85" s="153"/>
      <c r="D85" s="148"/>
    </row>
    <row r="86" spans="2:4" s="72" customFormat="1">
      <c r="B86" s="153"/>
      <c r="D86" s="148"/>
    </row>
    <row r="87" spans="2:4" s="72" customFormat="1">
      <c r="B87" s="153"/>
      <c r="D87" s="148"/>
    </row>
    <row r="88" spans="2:4" s="72" customFormat="1">
      <c r="B88" s="153"/>
      <c r="D88" s="148"/>
    </row>
    <row r="89" spans="2:4" s="72" customFormat="1">
      <c r="B89" s="153"/>
      <c r="D89" s="148"/>
    </row>
    <row r="90" spans="2:4" s="72" customFormat="1">
      <c r="B90" s="153"/>
      <c r="D90" s="148"/>
    </row>
    <row r="91" spans="2:4" s="72" customFormat="1">
      <c r="B91" s="153"/>
      <c r="D91" s="148"/>
    </row>
    <row r="92" spans="2:4" s="72" customFormat="1">
      <c r="B92" s="153"/>
      <c r="D92" s="148"/>
    </row>
    <row r="93" spans="2:4" s="72" customFormat="1">
      <c r="B93" s="153"/>
      <c r="D93" s="148"/>
    </row>
    <row r="94" spans="2:4" s="72" customFormat="1">
      <c r="B94" s="153"/>
      <c r="D94" s="148"/>
    </row>
    <row r="95" spans="2:4" s="72" customFormat="1">
      <c r="B95" s="153"/>
      <c r="D95" s="148"/>
    </row>
    <row r="96" spans="2:4" s="72" customFormat="1">
      <c r="B96" s="153"/>
      <c r="D96" s="148"/>
    </row>
    <row r="97" spans="2:4" s="72" customFormat="1">
      <c r="B97" s="153"/>
      <c r="D97" s="148"/>
    </row>
    <row r="98" spans="2:4" s="72" customFormat="1">
      <c r="B98" s="153"/>
      <c r="D98" s="148"/>
    </row>
    <row r="99" spans="2:4" s="72" customFormat="1">
      <c r="B99" s="153"/>
      <c r="D99" s="148"/>
    </row>
    <row r="100" spans="2:4" s="72" customFormat="1"/>
    <row r="101" spans="2:4" s="72" customFormat="1"/>
    <row r="102" spans="2:4" s="72" customFormat="1"/>
    <row r="103" spans="2:4" s="72" customFormat="1"/>
    <row r="104" spans="2:4" s="72" customFormat="1"/>
    <row r="105" spans="2:4" s="72" customFormat="1"/>
    <row r="106" spans="2:4" s="72" customFormat="1"/>
    <row r="107" spans="2:4" s="72" customFormat="1"/>
    <row r="108" spans="2:4" s="72" customFormat="1"/>
    <row r="109" spans="2:4" s="72" customFormat="1"/>
    <row r="110" spans="2:4" s="72" customFormat="1"/>
    <row r="111" spans="2:4" s="72" customFormat="1"/>
    <row r="112" spans="2:4" s="72" customFormat="1"/>
    <row r="113" s="72" customFormat="1"/>
    <row r="114" s="72" customFormat="1"/>
    <row r="115" s="72" customFormat="1"/>
    <row r="116" s="72" customFormat="1"/>
    <row r="117" s="72" customFormat="1"/>
    <row r="118" s="72" customFormat="1"/>
    <row r="119" s="72" customFormat="1"/>
    <row r="120" s="72" customFormat="1"/>
    <row r="121" s="72" customFormat="1"/>
    <row r="122" s="72" customFormat="1"/>
    <row r="123" s="72" customFormat="1"/>
    <row r="124" s="72" customFormat="1"/>
    <row r="125" s="72" customFormat="1"/>
    <row r="126" s="72" customFormat="1"/>
    <row r="127" s="72" customFormat="1"/>
    <row r="128" s="72" customFormat="1"/>
    <row r="129" s="72" customFormat="1"/>
    <row r="130" s="72" customFormat="1"/>
    <row r="131" s="72" customFormat="1"/>
    <row r="132" s="72" customFormat="1"/>
    <row r="133" s="72" customFormat="1"/>
    <row r="134" s="72" customFormat="1"/>
    <row r="135" s="72" customFormat="1"/>
    <row r="136" s="72" customFormat="1"/>
    <row r="137" s="72" customFormat="1"/>
    <row r="138" s="72" customFormat="1"/>
    <row r="139" s="72" customFormat="1"/>
    <row r="140" s="72" customFormat="1"/>
    <row r="141" s="72" customFormat="1"/>
    <row r="142" s="72" customFormat="1"/>
    <row r="143" s="72" customFormat="1"/>
    <row r="144" s="72" customFormat="1"/>
    <row r="145" s="72" customFormat="1"/>
    <row r="146" s="72" customFormat="1"/>
    <row r="147" s="72" customFormat="1"/>
    <row r="148" s="72" customFormat="1"/>
    <row r="149" s="72" customFormat="1"/>
    <row r="150" s="72" customFormat="1"/>
    <row r="151" s="72" customFormat="1"/>
    <row r="152" s="72" customFormat="1"/>
    <row r="153" s="72" customFormat="1"/>
    <row r="154" s="72" customFormat="1"/>
    <row r="155" s="72" customFormat="1"/>
    <row r="156" s="72" customFormat="1"/>
    <row r="157" s="72" customFormat="1"/>
    <row r="158" s="72" customFormat="1"/>
    <row r="159" s="72" customFormat="1"/>
    <row r="160" s="72" customFormat="1"/>
    <row r="161" s="72" customFormat="1"/>
    <row r="162" s="72" customFormat="1"/>
    <row r="163" s="72" customFormat="1"/>
    <row r="164" s="72" customFormat="1"/>
    <row r="165" s="72" customFormat="1"/>
    <row r="166" s="72" customFormat="1"/>
    <row r="167" s="72" customFormat="1"/>
    <row r="168" s="72" customFormat="1"/>
    <row r="169" s="72" customFormat="1"/>
    <row r="170" s="72" customFormat="1"/>
    <row r="171" s="72" customFormat="1"/>
    <row r="172" s="72" customFormat="1"/>
    <row r="173" s="72" customFormat="1"/>
    <row r="174" s="72" customFormat="1"/>
    <row r="175" s="72" customFormat="1"/>
    <row r="176" s="72" customFormat="1"/>
    <row r="177" s="72" customFormat="1"/>
    <row r="178" s="72" customFormat="1"/>
    <row r="179" s="72" customFormat="1"/>
    <row r="180" s="72" customFormat="1"/>
    <row r="181" s="72" customFormat="1"/>
    <row r="182" s="72" customFormat="1"/>
    <row r="183" s="72" customFormat="1"/>
    <row r="184" s="72" customFormat="1"/>
    <row r="185" s="72" customFormat="1"/>
    <row r="186" s="72" customFormat="1"/>
    <row r="187" s="72" customFormat="1"/>
    <row r="188" s="72" customFormat="1"/>
    <row r="189" s="72" customFormat="1"/>
    <row r="190" s="72" customFormat="1"/>
    <row r="191" s="72" customFormat="1"/>
    <row r="192" s="72" customFormat="1"/>
    <row r="193" s="72" customFormat="1"/>
    <row r="194" s="72" customFormat="1"/>
    <row r="195" s="72" customFormat="1"/>
    <row r="196" s="72" customFormat="1"/>
    <row r="197" s="72" customFormat="1"/>
    <row r="198" s="72" customFormat="1"/>
    <row r="199" s="72" customFormat="1"/>
    <row r="200" s="72" customFormat="1"/>
    <row r="201" s="72" customFormat="1"/>
    <row r="202" s="72" customFormat="1"/>
    <row r="203" s="72" customFormat="1"/>
    <row r="204" s="72" customFormat="1"/>
    <row r="205" s="72" customFormat="1"/>
    <row r="206" s="72" customFormat="1"/>
    <row r="207" s="72" customFormat="1"/>
    <row r="208" s="72" customFormat="1"/>
    <row r="209" s="72" customFormat="1"/>
    <row r="210" s="72" customFormat="1"/>
    <row r="211" s="72" customFormat="1"/>
    <row r="212" s="72" customFormat="1"/>
    <row r="213" s="72" customFormat="1"/>
    <row r="214" s="72" customFormat="1"/>
    <row r="215" s="72" customFormat="1"/>
    <row r="216" s="72" customFormat="1"/>
    <row r="217" s="72" customFormat="1"/>
    <row r="218" s="72" customFormat="1"/>
    <row r="219" s="72" customFormat="1"/>
    <row r="220" s="72" customFormat="1"/>
    <row r="221" s="72" customFormat="1"/>
    <row r="222" s="72" customFormat="1"/>
    <row r="223" s="72" customFormat="1"/>
    <row r="224" s="72" customFormat="1"/>
    <row r="225" s="72" customFormat="1"/>
    <row r="226" s="72" customFormat="1"/>
    <row r="227" s="72" customFormat="1"/>
    <row r="228" s="72" customFormat="1"/>
    <row r="229" s="72" customFormat="1"/>
    <row r="230" s="72" customFormat="1"/>
    <row r="231" s="72" customFormat="1"/>
    <row r="232" s="72" customFormat="1"/>
    <row r="233" s="72" customFormat="1"/>
    <row r="234" s="72" customFormat="1"/>
    <row r="235" s="72" customFormat="1"/>
    <row r="236" s="72" customFormat="1"/>
    <row r="237" s="72" customFormat="1"/>
    <row r="238" s="72" customFormat="1"/>
    <row r="239" s="72" customFormat="1"/>
    <row r="240" s="72" customFormat="1"/>
    <row r="241" s="72" customFormat="1"/>
    <row r="242" s="72" customFormat="1"/>
    <row r="243" s="72" customFormat="1"/>
    <row r="244" s="72" customFormat="1"/>
    <row r="245" s="72" customFormat="1"/>
    <row r="246" s="72" customFormat="1"/>
    <row r="247" s="72" customFormat="1"/>
    <row r="248" s="72" customFormat="1"/>
    <row r="249" s="72" customFormat="1"/>
    <row r="250" s="72" customFormat="1"/>
    <row r="251" s="72" customFormat="1"/>
    <row r="252" s="72" customFormat="1"/>
    <row r="253" s="72" customFormat="1"/>
    <row r="254" s="72" customFormat="1"/>
    <row r="255" s="72" customFormat="1"/>
    <row r="256" s="72" customFormat="1"/>
    <row r="257" s="72" customFormat="1"/>
    <row r="258" s="72" customFormat="1"/>
    <row r="259" s="72" customFormat="1"/>
    <row r="260" s="72" customFormat="1"/>
    <row r="261" s="72" customFormat="1"/>
    <row r="262" s="72" customFormat="1"/>
    <row r="263" s="72" customFormat="1"/>
    <row r="264" s="72" customFormat="1"/>
    <row r="265" s="72" customFormat="1"/>
    <row r="266" s="72" customFormat="1"/>
    <row r="267" s="72" customFormat="1"/>
    <row r="268" s="72" customFormat="1"/>
    <row r="269" s="72" customFormat="1"/>
    <row r="270" s="72" customFormat="1"/>
    <row r="271" s="72" customFormat="1"/>
    <row r="272" s="72" customFormat="1"/>
    <row r="273" s="72" customFormat="1"/>
    <row r="274" s="72" customFormat="1"/>
    <row r="275" s="72" customFormat="1"/>
    <row r="276" s="72" customFormat="1"/>
    <row r="277" s="72" customFormat="1"/>
    <row r="278" s="72" customFormat="1"/>
    <row r="279" s="72" customFormat="1"/>
    <row r="280" s="72" customFormat="1"/>
    <row r="281" s="72" customFormat="1"/>
    <row r="282" s="72" customFormat="1"/>
    <row r="283" s="72" customFormat="1"/>
    <row r="284" s="72" customFormat="1"/>
    <row r="285" s="72" customFormat="1"/>
    <row r="286" s="72" customFormat="1"/>
    <row r="287" s="72" customFormat="1"/>
    <row r="288" s="72" customFormat="1"/>
    <row r="289" s="72" customFormat="1"/>
    <row r="290" s="72" customFormat="1"/>
    <row r="291" s="72" customFormat="1"/>
    <row r="292" s="72" customFormat="1"/>
    <row r="293" s="72" customFormat="1"/>
    <row r="294" s="72" customFormat="1"/>
    <row r="295" s="72" customFormat="1"/>
    <row r="296" s="72" customFormat="1"/>
    <row r="297" s="72" customFormat="1"/>
    <row r="298" s="72" customFormat="1"/>
    <row r="299" s="72" customFormat="1"/>
    <row r="300" s="72" customFormat="1"/>
    <row r="301" s="72" customFormat="1"/>
    <row r="302" s="72" customFormat="1"/>
    <row r="303" s="72" customFormat="1"/>
    <row r="304" s="72" customFormat="1"/>
    <row r="305" s="72" customFormat="1"/>
    <row r="306" s="72" customFormat="1"/>
    <row r="307" s="72" customFormat="1"/>
    <row r="308" s="72" customFormat="1"/>
    <row r="309" s="72" customFormat="1"/>
    <row r="310" s="72" customFormat="1"/>
    <row r="311" s="72" customFormat="1"/>
    <row r="312" s="72" customFormat="1"/>
    <row r="313" s="72" customFormat="1"/>
    <row r="314" s="72" customFormat="1"/>
    <row r="315" s="72" customFormat="1"/>
    <row r="316" s="72" customFormat="1"/>
    <row r="317" s="72" customFormat="1"/>
    <row r="318" s="72" customFormat="1"/>
    <row r="319" s="72" customFormat="1"/>
    <row r="320" s="72" customFormat="1"/>
    <row r="321" s="72" customFormat="1"/>
    <row r="322" s="72" customFormat="1"/>
    <row r="323" s="72" customFormat="1"/>
    <row r="324" s="72" customFormat="1"/>
    <row r="325" s="72" customFormat="1"/>
    <row r="326" s="72" customFormat="1"/>
    <row r="327" s="72" customFormat="1"/>
    <row r="328" s="72" customFormat="1"/>
    <row r="329" s="72" customFormat="1"/>
    <row r="330" s="72" customFormat="1"/>
    <row r="331" s="72" customFormat="1"/>
    <row r="332" s="72" customFormat="1"/>
    <row r="333" s="72" customFormat="1"/>
    <row r="334" s="72" customFormat="1"/>
    <row r="335" s="72" customFormat="1"/>
    <row r="336" s="72" customFormat="1"/>
    <row r="337" s="72" customFormat="1"/>
    <row r="338" s="72" customFormat="1"/>
    <row r="339" s="72" customFormat="1"/>
    <row r="340" s="72" customFormat="1"/>
    <row r="341" s="72" customFormat="1"/>
    <row r="342" s="72" customFormat="1"/>
    <row r="343" s="72" customFormat="1"/>
    <row r="344" s="72" customFormat="1"/>
    <row r="345" s="72" customFormat="1"/>
    <row r="346" s="72" customFormat="1"/>
    <row r="347" s="72" customFormat="1"/>
    <row r="348" s="72" customFormat="1"/>
    <row r="349" s="72" customFormat="1"/>
    <row r="350" s="72" customFormat="1"/>
    <row r="351" s="72" customFormat="1"/>
    <row r="352" s="72" customFormat="1"/>
    <row r="353" s="72" customFormat="1"/>
    <row r="354" s="72" customFormat="1"/>
    <row r="355" s="72" customFormat="1"/>
    <row r="356" s="72" customFormat="1"/>
    <row r="357" s="72" customFormat="1"/>
    <row r="358" s="72" customFormat="1"/>
    <row r="359" s="72" customFormat="1"/>
    <row r="360" s="72" customFormat="1"/>
    <row r="361" s="72" customFormat="1"/>
    <row r="362" s="72" customFormat="1"/>
    <row r="363" s="72" customFormat="1"/>
    <row r="364" s="72" customFormat="1"/>
    <row r="365" s="72" customFormat="1"/>
    <row r="366" s="72" customFormat="1"/>
    <row r="367" s="72" customFormat="1"/>
    <row r="368" s="72" customFormat="1"/>
    <row r="369" s="72" customFormat="1"/>
    <row r="370" s="72" customFormat="1"/>
    <row r="371" s="72" customFormat="1"/>
    <row r="372" s="72" customFormat="1"/>
    <row r="373" s="72" customFormat="1"/>
    <row r="374" s="72" customFormat="1"/>
    <row r="375" s="72" customFormat="1"/>
    <row r="376" s="72" customFormat="1"/>
    <row r="377" s="72" customFormat="1"/>
    <row r="378" s="72" customFormat="1"/>
    <row r="379" s="72" customFormat="1"/>
    <row r="380" s="72" customFormat="1"/>
    <row r="381" s="72" customFormat="1"/>
    <row r="382" s="72" customFormat="1"/>
    <row r="383" s="72" customFormat="1"/>
    <row r="384" s="72" customFormat="1"/>
    <row r="385" s="72" customFormat="1"/>
    <row r="386" s="72" customFormat="1"/>
    <row r="387" s="72" customFormat="1"/>
    <row r="388" s="72" customFormat="1"/>
    <row r="389" s="72" customFormat="1"/>
    <row r="390" s="72" customFormat="1"/>
    <row r="391" s="72" customFormat="1"/>
    <row r="392" s="72" customFormat="1"/>
    <row r="393" s="72" customFormat="1"/>
    <row r="394" s="72" customFormat="1"/>
    <row r="395" s="72" customFormat="1"/>
    <row r="396" s="72" customFormat="1"/>
    <row r="397" s="72" customFormat="1"/>
    <row r="398" s="72" customFormat="1"/>
    <row r="399" s="72" customFormat="1"/>
    <row r="400" s="72" customFormat="1"/>
    <row r="401" s="72" customFormat="1"/>
    <row r="402" s="72" customFormat="1"/>
    <row r="403" s="72" customFormat="1"/>
    <row r="404" s="72" customFormat="1"/>
    <row r="405" s="72" customFormat="1"/>
    <row r="406" s="72" customFormat="1"/>
    <row r="407" s="72" customFormat="1"/>
    <row r="408" s="72" customFormat="1"/>
    <row r="409" s="72" customFormat="1"/>
    <row r="410" s="72" customFormat="1"/>
    <row r="411" s="72" customFormat="1"/>
    <row r="412" s="72" customFormat="1"/>
    <row r="413" s="72" customFormat="1"/>
    <row r="414" s="72" customFormat="1"/>
    <row r="415" s="72" customFormat="1"/>
    <row r="416" s="72" customFormat="1"/>
    <row r="417" s="72" customFormat="1"/>
    <row r="418" s="72" customFormat="1"/>
    <row r="419" s="72" customFormat="1"/>
    <row r="420" s="72" customFormat="1"/>
    <row r="421" s="72" customFormat="1"/>
    <row r="422" s="72" customFormat="1"/>
    <row r="423" s="72" customFormat="1"/>
    <row r="424" s="72" customFormat="1"/>
    <row r="425" s="72" customFormat="1"/>
    <row r="426" s="72" customFormat="1"/>
    <row r="427" s="72" customFormat="1"/>
    <row r="428" s="72" customFormat="1"/>
    <row r="429" s="72" customFormat="1"/>
    <row r="430" s="72" customFormat="1"/>
    <row r="431" s="72" customFormat="1"/>
    <row r="432" s="72" customFormat="1"/>
    <row r="433" s="72" customFormat="1"/>
    <row r="434" s="72" customFormat="1"/>
    <row r="435" s="72" customFormat="1"/>
    <row r="436" s="72" customFormat="1"/>
    <row r="437" s="72" customFormat="1"/>
    <row r="438" s="72" customFormat="1"/>
    <row r="439" s="72" customFormat="1"/>
    <row r="440" s="72" customFormat="1"/>
    <row r="441" s="72" customFormat="1"/>
    <row r="442" s="72" customFormat="1"/>
    <row r="443" s="72" customFormat="1"/>
    <row r="444" s="72" customFormat="1"/>
    <row r="445" s="72" customFormat="1"/>
    <row r="446" s="72" customFormat="1"/>
    <row r="447" s="72" customFormat="1"/>
    <row r="448" s="72" customFormat="1"/>
    <row r="449" s="72" customFormat="1"/>
    <row r="450" s="72" customFormat="1"/>
    <row r="451" s="72" customFormat="1"/>
    <row r="452" s="72" customFormat="1"/>
    <row r="453" s="72" customFormat="1"/>
    <row r="454" s="72" customFormat="1"/>
    <row r="455" s="72" customFormat="1"/>
    <row r="456" s="72" customFormat="1"/>
    <row r="457" s="72" customFormat="1"/>
    <row r="458" s="72" customFormat="1"/>
    <row r="459" s="72" customFormat="1"/>
    <row r="460" s="72" customFormat="1"/>
    <row r="461" s="72" customFormat="1"/>
    <row r="462" s="72" customFormat="1"/>
    <row r="463" s="72" customFormat="1"/>
    <row r="464" s="72" customFormat="1"/>
    <row r="465" s="72" customFormat="1"/>
    <row r="466" s="72" customFormat="1"/>
    <row r="467" s="72" customFormat="1"/>
    <row r="468" s="72" customFormat="1"/>
    <row r="469" s="72" customFormat="1"/>
    <row r="470" s="72" customFormat="1"/>
    <row r="471" s="72" customFormat="1"/>
    <row r="472" s="72" customFormat="1"/>
    <row r="473" s="72" customFormat="1"/>
    <row r="474" s="72" customFormat="1"/>
    <row r="475" s="72" customFormat="1"/>
    <row r="476" s="72" customFormat="1"/>
    <row r="477" s="72" customFormat="1"/>
    <row r="478" s="72" customFormat="1"/>
    <row r="479" s="72" customFormat="1"/>
    <row r="480" s="72" customFormat="1"/>
    <row r="481" s="72" customFormat="1"/>
    <row r="482" s="72" customFormat="1"/>
    <row r="483" s="72" customFormat="1"/>
    <row r="484" s="72" customFormat="1"/>
    <row r="485" s="72" customFormat="1"/>
    <row r="486" s="72" customFormat="1"/>
    <row r="487" s="72" customFormat="1"/>
    <row r="488" s="72" customFormat="1"/>
    <row r="489" s="72" customFormat="1"/>
    <row r="490" s="72" customFormat="1"/>
    <row r="491" s="72" customFormat="1"/>
    <row r="492" s="72" customFormat="1"/>
    <row r="493" s="72" customFormat="1"/>
    <row r="494" s="72" customFormat="1"/>
    <row r="495" s="72" customFormat="1"/>
    <row r="496" s="72" customFormat="1"/>
    <row r="497" s="72" customFormat="1"/>
    <row r="498" s="72" customFormat="1"/>
    <row r="499" s="72" customFormat="1"/>
    <row r="500" s="72" customFormat="1"/>
    <row r="501" s="72" customFormat="1"/>
    <row r="502" s="72" customFormat="1"/>
    <row r="503" s="72" customFormat="1"/>
    <row r="504" s="72" customFormat="1"/>
    <row r="505" s="72" customFormat="1"/>
    <row r="506" s="72" customFormat="1"/>
    <row r="507" s="72" customFormat="1"/>
    <row r="508" s="72" customFormat="1"/>
    <row r="509" s="72" customFormat="1"/>
    <row r="510" s="72" customFormat="1"/>
    <row r="511" s="72" customFormat="1"/>
    <row r="512" s="72" customFormat="1"/>
    <row r="513" s="72" customFormat="1"/>
    <row r="514" s="72" customFormat="1"/>
    <row r="515" s="72" customFormat="1"/>
    <row r="516" s="72" customFormat="1"/>
    <row r="517" s="72" customFormat="1"/>
    <row r="518" s="72" customFormat="1"/>
    <row r="519" s="72" customFormat="1"/>
    <row r="520" s="72" customFormat="1"/>
    <row r="521" s="72" customFormat="1"/>
    <row r="522" s="72" customFormat="1"/>
    <row r="523" s="72" customFormat="1"/>
    <row r="524" s="72" customFormat="1"/>
    <row r="525" s="72" customFormat="1"/>
    <row r="526" s="72" customFormat="1"/>
    <row r="527" s="72" customFormat="1"/>
    <row r="528" s="72" customFormat="1"/>
    <row r="529" s="72" customFormat="1"/>
    <row r="530" s="72" customFormat="1"/>
    <row r="531" s="72" customFormat="1"/>
    <row r="532" s="72" customFormat="1"/>
    <row r="533" s="72" customFormat="1"/>
    <row r="534" s="72" customFormat="1"/>
    <row r="535" s="72" customFormat="1"/>
    <row r="536" s="72" customFormat="1"/>
    <row r="537" s="72" customFormat="1"/>
    <row r="538" s="72" customFormat="1"/>
    <row r="539" s="72" customFormat="1"/>
    <row r="540" s="72" customFormat="1"/>
    <row r="541" s="72" customFormat="1"/>
    <row r="542" s="72" customFormat="1"/>
    <row r="543" s="72" customFormat="1"/>
    <row r="544" s="72" customFormat="1"/>
    <row r="545" s="72" customFormat="1"/>
    <row r="546" s="72" customFormat="1"/>
    <row r="547" s="72" customFormat="1"/>
    <row r="548" s="72" customFormat="1"/>
    <row r="549" s="72" customFormat="1"/>
    <row r="550" s="72" customFormat="1"/>
    <row r="551" s="72" customFormat="1"/>
    <row r="552" s="72" customFormat="1"/>
    <row r="553" s="72" customFormat="1"/>
    <row r="554" s="72" customFormat="1"/>
    <row r="555" s="72" customFormat="1"/>
    <row r="556" s="72" customFormat="1"/>
    <row r="557" s="72" customFormat="1"/>
    <row r="558" s="72" customFormat="1"/>
    <row r="559" s="72" customFormat="1"/>
    <row r="560" s="72" customFormat="1"/>
    <row r="561" s="72" customFormat="1"/>
    <row r="562" s="72" customFormat="1"/>
    <row r="563" s="72" customFormat="1"/>
    <row r="564" s="72" customFormat="1"/>
    <row r="565" s="72" customFormat="1"/>
    <row r="566" s="72" customFormat="1"/>
    <row r="567" s="72" customFormat="1"/>
    <row r="568" s="72" customFormat="1"/>
    <row r="569" s="72" customFormat="1"/>
    <row r="570" s="72" customFormat="1"/>
    <row r="571" s="72" customFormat="1"/>
    <row r="572" s="72" customFormat="1"/>
    <row r="573" s="72" customFormat="1"/>
    <row r="574" s="72" customFormat="1"/>
    <row r="575" s="72" customFormat="1"/>
    <row r="576" s="72" customFormat="1"/>
    <row r="577" s="72" customFormat="1"/>
    <row r="578" s="72" customFormat="1"/>
    <row r="579" s="72" customFormat="1"/>
    <row r="580" s="72" customFormat="1"/>
    <row r="581" s="72" customFormat="1"/>
    <row r="582" s="72" customFormat="1"/>
    <row r="583" s="72" customFormat="1"/>
    <row r="584" s="72" customFormat="1"/>
    <row r="585" s="72" customFormat="1"/>
    <row r="586" s="72" customFormat="1"/>
    <row r="587" s="72" customFormat="1"/>
    <row r="588" s="72" customFormat="1"/>
    <row r="589" s="72" customFormat="1"/>
    <row r="590" s="72" customFormat="1"/>
    <row r="591" s="72" customFormat="1"/>
    <row r="592" s="72" customFormat="1"/>
    <row r="593" s="72" customFormat="1"/>
    <row r="594" s="72" customFormat="1"/>
    <row r="595" s="72" customFormat="1"/>
    <row r="596" s="72" customFormat="1"/>
    <row r="597" s="72" customFormat="1"/>
    <row r="598" s="72" customFormat="1"/>
    <row r="599" s="72" customFormat="1"/>
    <row r="600" s="72" customFormat="1"/>
    <row r="601" s="72" customFormat="1"/>
    <row r="602" s="72" customFormat="1"/>
    <row r="603" s="72" customFormat="1"/>
    <row r="604" s="72" customFormat="1"/>
    <row r="605" s="72" customFormat="1"/>
    <row r="606" s="72" customFormat="1"/>
    <row r="607" s="72" customFormat="1"/>
    <row r="608" s="72" customFormat="1"/>
    <row r="609" s="72" customFormat="1"/>
    <row r="610" s="72" customFormat="1"/>
    <row r="611" s="72" customFormat="1"/>
    <row r="612" s="72" customFormat="1"/>
    <row r="613" s="72" customFormat="1"/>
    <row r="614" s="72" customFormat="1"/>
    <row r="615" s="72" customFormat="1"/>
    <row r="616" s="72" customFormat="1"/>
    <row r="617" s="72" customFormat="1"/>
    <row r="618" s="72" customFormat="1"/>
    <row r="619" s="72" customFormat="1"/>
    <row r="620" s="72" customFormat="1"/>
    <row r="621" s="72" customFormat="1"/>
    <row r="622" s="72" customFormat="1"/>
    <row r="623" s="72" customFormat="1"/>
    <row r="624" s="72" customFormat="1"/>
    <row r="625" s="72" customFormat="1"/>
    <row r="626" s="72" customFormat="1"/>
    <row r="627" s="72" customFormat="1"/>
    <row r="628" s="72" customFormat="1"/>
    <row r="629" s="72" customFormat="1"/>
    <row r="630" s="72" customFormat="1"/>
    <row r="631" s="72" customFormat="1"/>
    <row r="632" s="72" customFormat="1"/>
    <row r="633" s="72" customFormat="1"/>
    <row r="634" s="72" customFormat="1"/>
    <row r="635" s="72" customFormat="1"/>
    <row r="636" s="72" customFormat="1"/>
    <row r="637" s="72" customFormat="1"/>
    <row r="638" s="72" customFormat="1"/>
    <row r="639" s="72" customFormat="1"/>
    <row r="640" s="72" customFormat="1"/>
    <row r="641" s="72" customFormat="1"/>
    <row r="642" s="72" customFormat="1"/>
    <row r="643" s="72" customFormat="1"/>
    <row r="644" s="72" customFormat="1"/>
    <row r="645" s="72" customFormat="1"/>
    <row r="646" s="72" customFormat="1"/>
    <row r="647" s="72" customFormat="1"/>
    <row r="648" s="72" customFormat="1"/>
    <row r="649" s="72" customFormat="1"/>
    <row r="650" s="72" customFormat="1"/>
    <row r="651" s="72" customFormat="1"/>
    <row r="652" s="72" customFormat="1"/>
    <row r="653" s="72" customFormat="1"/>
    <row r="654" s="72" customFormat="1"/>
    <row r="655" s="72" customFormat="1"/>
    <row r="656" s="72" customFormat="1"/>
    <row r="657" s="72" customFormat="1"/>
    <row r="658" s="72" customFormat="1"/>
    <row r="659" s="72" customFormat="1"/>
    <row r="660" s="72" customFormat="1"/>
    <row r="661" s="72" customFormat="1"/>
    <row r="662" s="72" customFormat="1"/>
    <row r="663" s="72" customFormat="1"/>
    <row r="664" s="72" customFormat="1"/>
    <row r="665" s="72" customFormat="1"/>
    <row r="666" s="72" customFormat="1"/>
    <row r="667" s="72" customFormat="1"/>
    <row r="668" s="72" customFormat="1"/>
    <row r="669" s="72" customFormat="1"/>
    <row r="670" s="72" customFormat="1"/>
    <row r="671" s="72" customFormat="1"/>
    <row r="672" s="72" customFormat="1"/>
    <row r="673" spans="1:26" s="72" customFormat="1"/>
    <row r="674" spans="1:26" s="72" customFormat="1"/>
    <row r="675" spans="1:26" s="72" customFormat="1"/>
    <row r="676" spans="1:26" s="72" customFormat="1"/>
    <row r="677" spans="1:26" s="72" customFormat="1"/>
    <row r="678" spans="1:26" s="72" customFormat="1"/>
    <row r="679" spans="1:26" s="72" customFormat="1"/>
    <row r="680" spans="1:26" s="72" customFormat="1"/>
    <row r="681" spans="1:26" s="72" customFormat="1"/>
    <row r="682" spans="1:26" s="72" customFormat="1">
      <c r="A682" s="154"/>
      <c r="Z682" s="154"/>
    </row>
    <row r="683" spans="1:26" s="72" customFormat="1">
      <c r="A683" s="154"/>
      <c r="R683" s="154"/>
      <c r="S683" s="154"/>
      <c r="Z683" s="154"/>
    </row>
    <row r="684" spans="1:26" s="72" customFormat="1">
      <c r="A684" s="154"/>
      <c r="R684" s="154"/>
      <c r="S684" s="154"/>
      <c r="Z684" s="154"/>
    </row>
  </sheetData>
  <sheetProtection algorithmName="SHA-512" hashValue="Pdq10SGotie0GfieLPSl4ds9PWNzr6dj47ODimc8DqfDEPHtQx7FvFb8tNkKkVgaUyERgeIy8uF1beWoaf4WcQ==" saltValue="kQnTPVrO/aUDb0GUTTy46A==" spinCount="100000" sheet="1" objects="1" scenarios="1"/>
  <protectedRanges>
    <protectedRange sqref="B23:G27" name="範囲3"/>
    <protectedRange sqref="B17:G21" name="範囲2"/>
    <protectedRange sqref="C5:F5 J10 C9:E15 F6:G7 C6:C8 E6:E8 F8:F15 G8:G12 G14:G15" name="範囲1"/>
    <protectedRange sqref="D6:D8" name="範囲1_1"/>
    <protectedRange sqref="G13" name="範囲1_2"/>
    <protectedRange sqref="J7" name="範囲1_3"/>
  </protectedRanges>
  <mergeCells count="2">
    <mergeCell ref="K3:M3"/>
    <mergeCell ref="O3:Q3"/>
  </mergeCells>
  <phoneticPr fontId="9"/>
  <pageMargins left="0.70866141732283472" right="0.70866141732283472" top="0.78740157480314965" bottom="0.78740157480314965" header="0.31496062992125984" footer="0.31496062992125984"/>
  <pageSetup paperSize="9" scale="10" orientation="landscape" r:id="rId1"/>
  <headerFooter>
    <oddHeader>&amp;L&amp;D&amp;C&amp;A&amp;R&amp;F</oddHead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91781-AD92-4CFD-A9F8-30E5ED4100D1}">
  <sheetPr>
    <pageSetUpPr fitToPage="1"/>
  </sheetPr>
  <dimension ref="A1:Z687"/>
  <sheetViews>
    <sheetView showGridLines="0" workbookViewId="0">
      <selection activeCell="B23" sqref="B23:G34"/>
    </sheetView>
  </sheetViews>
  <sheetFormatPr defaultColWidth="10.77734375" defaultRowHeight="15.75"/>
  <cols>
    <col min="1" max="1" width="1.5546875" style="713" customWidth="1"/>
    <col min="2" max="2" width="11.5546875" style="442" customWidth="1"/>
    <col min="3" max="3" width="24.21875" style="442" customWidth="1"/>
    <col min="4" max="4" width="7.5546875" style="442" customWidth="1"/>
    <col min="5" max="6" width="13.5546875" style="442" customWidth="1"/>
    <col min="7" max="7" width="22" style="442" bestFit="1" customWidth="1"/>
    <col min="8" max="9" width="1.5546875" style="442" customWidth="1"/>
    <col min="10" max="10" width="26.44140625" style="442" customWidth="1"/>
    <col min="11" max="13" width="11" style="442" customWidth="1"/>
    <col min="14" max="14" width="10.77734375" style="442"/>
    <col min="15" max="17" width="11" style="713" customWidth="1"/>
    <col min="18" max="19" width="1.5546875" style="713" customWidth="1"/>
    <col min="20" max="20" width="27.5546875" style="713" customWidth="1"/>
    <col min="21" max="21" width="9.77734375" style="713" bestFit="1" customWidth="1"/>
    <col min="22" max="24" width="10.77734375" style="713"/>
    <col min="25" max="25" width="20.44140625" style="713" bestFit="1" customWidth="1"/>
    <col min="26" max="16384" width="10.77734375" style="713"/>
  </cols>
  <sheetData>
    <row r="1" spans="1:25" s="442" customFormat="1" ht="16.5" thickBot="1">
      <c r="A1" s="615" t="s">
        <v>147</v>
      </c>
      <c r="B1" s="616"/>
      <c r="D1" s="616"/>
      <c r="I1" s="617" t="s">
        <v>48</v>
      </c>
      <c r="O1" s="619"/>
      <c r="P1" s="619"/>
      <c r="Q1" s="619"/>
      <c r="S1" s="615" t="s">
        <v>79</v>
      </c>
    </row>
    <row r="2" spans="1:25" s="442" customFormat="1">
      <c r="B2" s="837"/>
      <c r="C2" s="621"/>
      <c r="D2" s="622"/>
      <c r="E2" s="840" t="s">
        <v>77</v>
      </c>
      <c r="F2" s="1110"/>
      <c r="G2" s="842" t="s">
        <v>223</v>
      </c>
      <c r="J2" s="626"/>
      <c r="K2" s="627" t="str">
        <f>"CO2排出量 (kg-CO2/"&amp;D16&amp;"-主生成物)"</f>
        <v>CO2排出量 (kg-CO2/m3-主生成物)</v>
      </c>
      <c r="L2" s="627"/>
      <c r="M2" s="627"/>
      <c r="N2" s="627"/>
      <c r="O2" s="627"/>
      <c r="P2" s="627"/>
      <c r="Q2" s="629"/>
      <c r="T2" s="630"/>
      <c r="U2" s="631"/>
      <c r="V2" s="627" t="s">
        <v>313</v>
      </c>
      <c r="W2" s="627"/>
      <c r="X2" s="1111"/>
      <c r="Y2" s="844" t="s">
        <v>235</v>
      </c>
    </row>
    <row r="3" spans="1:25" s="442" customFormat="1">
      <c r="B3" s="845" t="s">
        <v>76</v>
      </c>
      <c r="C3" s="634" t="s">
        <v>180</v>
      </c>
      <c r="D3" s="635" t="s">
        <v>3</v>
      </c>
      <c r="E3" s="848" t="s">
        <v>554</v>
      </c>
      <c r="F3" s="635" t="s">
        <v>46</v>
      </c>
      <c r="G3" s="638" t="s">
        <v>83</v>
      </c>
      <c r="J3" s="639" t="s">
        <v>181</v>
      </c>
      <c r="K3" s="640" t="s">
        <v>552</v>
      </c>
      <c r="L3" s="640"/>
      <c r="M3" s="641"/>
      <c r="N3" s="642" t="s">
        <v>522</v>
      </c>
      <c r="O3" s="973" t="str">
        <f>F3</f>
        <v>化学量論</v>
      </c>
      <c r="P3" s="640"/>
      <c r="Q3" s="644"/>
      <c r="T3" s="645" t="s">
        <v>181</v>
      </c>
      <c r="U3" s="645" t="s">
        <v>81</v>
      </c>
      <c r="V3" s="648" t="s">
        <v>50</v>
      </c>
      <c r="W3" s="648" t="s">
        <v>51</v>
      </c>
      <c r="X3" s="648" t="s">
        <v>139</v>
      </c>
      <c r="Y3" s="850"/>
    </row>
    <row r="4" spans="1:25" s="442" customFormat="1" ht="16.5" thickBot="1">
      <c r="B4" s="851"/>
      <c r="C4" s="652"/>
      <c r="D4" s="653"/>
      <c r="E4" s="654"/>
      <c r="F4" s="653"/>
      <c r="G4" s="656"/>
      <c r="H4" s="657"/>
      <c r="J4" s="658"/>
      <c r="K4" s="659" t="s">
        <v>50</v>
      </c>
      <c r="L4" s="660" t="s">
        <v>51</v>
      </c>
      <c r="M4" s="660" t="s">
        <v>139</v>
      </c>
      <c r="N4" s="1112"/>
      <c r="O4" s="660" t="s">
        <v>50</v>
      </c>
      <c r="P4" s="660" t="s">
        <v>51</v>
      </c>
      <c r="Q4" s="662" t="s">
        <v>139</v>
      </c>
      <c r="T4" s="663"/>
      <c r="U4" s="663"/>
      <c r="V4" s="882"/>
      <c r="W4" s="882"/>
      <c r="X4" s="882"/>
      <c r="Y4" s="854"/>
    </row>
    <row r="5" spans="1:25" s="442" customFormat="1">
      <c r="B5" s="735"/>
      <c r="C5" s="1146" t="s">
        <v>336</v>
      </c>
      <c r="D5" s="1079" t="s">
        <v>0</v>
      </c>
      <c r="E5" s="1147"/>
      <c r="F5" s="1148"/>
      <c r="G5" s="998" t="s">
        <v>233</v>
      </c>
      <c r="J5" s="855" t="s">
        <v>146</v>
      </c>
      <c r="K5" s="856">
        <f>$G$16*V5</f>
        <v>0</v>
      </c>
      <c r="L5" s="857">
        <f>$G$16*W5</f>
        <v>0</v>
      </c>
      <c r="M5" s="857">
        <f>$G$16*X5</f>
        <v>0</v>
      </c>
      <c r="N5" s="857" t="s">
        <v>52</v>
      </c>
      <c r="O5" s="1113">
        <v>0</v>
      </c>
      <c r="P5" s="1113">
        <v>0</v>
      </c>
      <c r="Q5" s="1114">
        <v>0</v>
      </c>
      <c r="T5" s="989" t="s">
        <v>146</v>
      </c>
      <c r="U5" s="1115" t="s">
        <v>73</v>
      </c>
      <c r="V5" s="991">
        <f>バックグラウンドデータ!E6</f>
        <v>-1</v>
      </c>
      <c r="W5" s="991">
        <f>バックグラウンドデータ!F6</f>
        <v>-1</v>
      </c>
      <c r="X5" s="991">
        <f>バックグラウンドデータ!G6</f>
        <v>-1</v>
      </c>
      <c r="Y5" s="992" t="str">
        <f>バックグラウンドデータ!H6</f>
        <v>ガイドライン既定値</v>
      </c>
    </row>
    <row r="6" spans="1:25" s="442" customFormat="1">
      <c r="B6" s="735"/>
      <c r="C6" s="1146" t="s">
        <v>438</v>
      </c>
      <c r="D6" s="1079" t="s">
        <v>0</v>
      </c>
      <c r="E6" s="1147"/>
      <c r="F6" s="1148"/>
      <c r="G6" s="1001" t="s">
        <v>233</v>
      </c>
      <c r="J6" s="864" t="s">
        <v>338</v>
      </c>
      <c r="K6" s="676">
        <f t="shared" ref="K6:M9" si="0">$E5*V6</f>
        <v>0</v>
      </c>
      <c r="L6" s="677">
        <f t="shared" si="0"/>
        <v>0</v>
      </c>
      <c r="M6" s="677">
        <f t="shared" si="0"/>
        <v>0</v>
      </c>
      <c r="N6" s="677" t="s">
        <v>52</v>
      </c>
      <c r="O6" s="1116">
        <f t="shared" ref="O6:Q9" si="1">$F5*V6</f>
        <v>0</v>
      </c>
      <c r="P6" s="1116">
        <f t="shared" si="1"/>
        <v>0</v>
      </c>
      <c r="Q6" s="1117">
        <f t="shared" si="1"/>
        <v>0</v>
      </c>
      <c r="T6" s="679" t="s">
        <v>338</v>
      </c>
      <c r="U6" s="1118" t="s">
        <v>0</v>
      </c>
      <c r="V6" s="683">
        <f>バックグラウンドデータ!E10</f>
        <v>0.14799999999999999</v>
      </c>
      <c r="W6" s="682">
        <f>バックグラウンドデータ!F10</f>
        <v>8.0100000000000005E-2</v>
      </c>
      <c r="X6" s="681">
        <f>バックグラウンドデータ!G10</f>
        <v>7.0400000000000003E-3</v>
      </c>
      <c r="Y6" s="1119" t="str">
        <f>バックグラウンドデータ!H10</f>
        <v>ガイドライン既定値</v>
      </c>
    </row>
    <row r="7" spans="1:25" s="442" customFormat="1">
      <c r="B7" s="729" t="s">
        <v>93</v>
      </c>
      <c r="C7" s="1146" t="s">
        <v>40</v>
      </c>
      <c r="D7" s="1083" t="s">
        <v>122</v>
      </c>
      <c r="E7" s="1147"/>
      <c r="F7" s="1148"/>
      <c r="G7" s="1001" t="s">
        <v>233</v>
      </c>
      <c r="J7" s="1120" t="s">
        <v>339</v>
      </c>
      <c r="K7" s="676">
        <f t="shared" si="0"/>
        <v>0</v>
      </c>
      <c r="L7" s="676">
        <f t="shared" si="0"/>
        <v>0</v>
      </c>
      <c r="M7" s="676">
        <f t="shared" si="0"/>
        <v>0</v>
      </c>
      <c r="N7" s="677"/>
      <c r="O7" s="1116">
        <f t="shared" si="1"/>
        <v>0</v>
      </c>
      <c r="P7" s="1116">
        <f t="shared" si="1"/>
        <v>0</v>
      </c>
      <c r="Q7" s="1117">
        <f t="shared" si="1"/>
        <v>0</v>
      </c>
      <c r="T7" s="1121" t="s">
        <v>339</v>
      </c>
      <c r="U7" s="1118" t="s">
        <v>0</v>
      </c>
      <c r="V7" s="682">
        <f>バックグラウンドデータ!E14</f>
        <v>0</v>
      </c>
      <c r="W7" s="682">
        <f>バックグラウンドデータ!F14</f>
        <v>0</v>
      </c>
      <c r="X7" s="682">
        <f>バックグラウンドデータ!G14</f>
        <v>0</v>
      </c>
      <c r="Y7" s="1119" t="str">
        <f>バックグラウンドデータ!H14</f>
        <v>ガイドライン既定値</v>
      </c>
    </row>
    <row r="8" spans="1:25" s="442" customFormat="1">
      <c r="B8" s="729"/>
      <c r="C8" s="1146" t="s">
        <v>41</v>
      </c>
      <c r="D8" s="1085" t="s">
        <v>141</v>
      </c>
      <c r="E8" s="1147"/>
      <c r="F8" s="1148"/>
      <c r="G8" s="1001" t="s">
        <v>233</v>
      </c>
      <c r="H8" s="704"/>
      <c r="J8" s="675" t="s">
        <v>22</v>
      </c>
      <c r="K8" s="676">
        <f t="shared" si="0"/>
        <v>0</v>
      </c>
      <c r="L8" s="676">
        <f t="shared" si="0"/>
        <v>0</v>
      </c>
      <c r="M8" s="676">
        <f t="shared" si="0"/>
        <v>0</v>
      </c>
      <c r="N8" s="677" t="s">
        <v>52</v>
      </c>
      <c r="O8" s="1116">
        <f t="shared" si="1"/>
        <v>0</v>
      </c>
      <c r="P8" s="1116">
        <f t="shared" si="1"/>
        <v>0</v>
      </c>
      <c r="Q8" s="1117">
        <f t="shared" si="1"/>
        <v>0</v>
      </c>
      <c r="T8" s="679" t="s">
        <v>40</v>
      </c>
      <c r="U8" s="1118" t="s">
        <v>122</v>
      </c>
      <c r="V8" s="682">
        <f>バックグラウンドデータ!E22</f>
        <v>0.50600000000000001</v>
      </c>
      <c r="W8" s="682">
        <f>バックグラウンドデータ!F22</f>
        <v>0.158</v>
      </c>
      <c r="X8" s="682">
        <f>バックグラウンドデータ!G22</f>
        <v>6.6499999999999997E-3</v>
      </c>
      <c r="Y8" s="1119" t="str">
        <f>バックグラウンドデータ!H22</f>
        <v>ガイドライン既定値</v>
      </c>
    </row>
    <row r="9" spans="1:25" s="442" customFormat="1">
      <c r="B9" s="735"/>
      <c r="C9" s="1149" t="s">
        <v>125</v>
      </c>
      <c r="D9" s="1088" t="s">
        <v>73</v>
      </c>
      <c r="E9" s="965"/>
      <c r="F9" s="1150"/>
      <c r="G9" s="1001" t="s">
        <v>233</v>
      </c>
      <c r="H9" s="704"/>
      <c r="J9" s="675" t="s">
        <v>23</v>
      </c>
      <c r="K9" s="676">
        <f t="shared" si="0"/>
        <v>0</v>
      </c>
      <c r="L9" s="676">
        <f t="shared" si="0"/>
        <v>0</v>
      </c>
      <c r="M9" s="676">
        <f t="shared" si="0"/>
        <v>0</v>
      </c>
      <c r="N9" s="677" t="s">
        <v>52</v>
      </c>
      <c r="O9" s="1116">
        <f t="shared" si="1"/>
        <v>0</v>
      </c>
      <c r="P9" s="1116">
        <f t="shared" si="1"/>
        <v>0</v>
      </c>
      <c r="Q9" s="1117">
        <f t="shared" si="1"/>
        <v>0</v>
      </c>
      <c r="T9" s="679" t="s">
        <v>41</v>
      </c>
      <c r="U9" s="1118" t="s">
        <v>141</v>
      </c>
      <c r="V9" s="682">
        <f>バックグラウンドデータ!E26</f>
        <v>5.0999999999999997E-2</v>
      </c>
      <c r="W9" s="682">
        <f>バックグラウンドデータ!F26</f>
        <v>5.0999999999999997E-2</v>
      </c>
      <c r="X9" s="682">
        <f>バックグラウンドデータ!G26</f>
        <v>2.2399999999999998E-3</v>
      </c>
      <c r="Y9" s="1119" t="str">
        <f>バックグラウンドデータ!H26</f>
        <v>ガイドライン既定値</v>
      </c>
    </row>
    <row r="10" spans="1:25" s="442" customFormat="1">
      <c r="B10" s="735"/>
      <c r="C10" s="1149" t="s">
        <v>257</v>
      </c>
      <c r="D10" s="1088" t="s">
        <v>73</v>
      </c>
      <c r="E10" s="965"/>
      <c r="F10" s="1150"/>
      <c r="G10" s="1001" t="s">
        <v>233</v>
      </c>
      <c r="H10" s="704"/>
      <c r="J10" s="675" t="s">
        <v>127</v>
      </c>
      <c r="K10" s="676">
        <f t="shared" ref="K10:K12" si="2">$E9*V10</f>
        <v>0</v>
      </c>
      <c r="L10" s="676">
        <f t="shared" ref="L10:L12" si="3">$E9*W10</f>
        <v>0</v>
      </c>
      <c r="M10" s="676">
        <f t="shared" ref="M10:M16" si="4">$E9*X10</f>
        <v>0</v>
      </c>
      <c r="N10" s="677" t="s">
        <v>52</v>
      </c>
      <c r="O10" s="1116">
        <f t="shared" ref="O10:Q13" si="5">$F9*$V10</f>
        <v>0</v>
      </c>
      <c r="P10" s="1116">
        <f t="shared" si="5"/>
        <v>0</v>
      </c>
      <c r="Q10" s="1117">
        <f t="shared" si="5"/>
        <v>0</v>
      </c>
      <c r="T10" s="1121" t="s">
        <v>127</v>
      </c>
      <c r="U10" s="1118" t="s">
        <v>0</v>
      </c>
      <c r="V10" s="682">
        <f>バックグラウンドデータ!E45</f>
        <v>0.75387984791081897</v>
      </c>
      <c r="W10" s="682">
        <f>V10</f>
        <v>0.75387984791081897</v>
      </c>
      <c r="X10" s="682">
        <f>W10</f>
        <v>0.75387984791081897</v>
      </c>
      <c r="Y10" s="1119" t="str">
        <f>バックグラウンドデータ!F45</f>
        <v>3EID</v>
      </c>
    </row>
    <row r="11" spans="1:25" s="442" customFormat="1">
      <c r="B11" s="735"/>
      <c r="C11" s="1149" t="s">
        <v>258</v>
      </c>
      <c r="D11" s="1088" t="s">
        <v>73</v>
      </c>
      <c r="E11" s="965"/>
      <c r="F11" s="1150"/>
      <c r="G11" s="1001" t="s">
        <v>233</v>
      </c>
      <c r="H11" s="704"/>
      <c r="J11" s="675" t="s">
        <v>257</v>
      </c>
      <c r="K11" s="676">
        <f t="shared" si="2"/>
        <v>0</v>
      </c>
      <c r="L11" s="676">
        <f t="shared" si="3"/>
        <v>0</v>
      </c>
      <c r="M11" s="676">
        <f t="shared" si="4"/>
        <v>0</v>
      </c>
      <c r="N11" s="677" t="s">
        <v>52</v>
      </c>
      <c r="O11" s="1116">
        <f t="shared" si="5"/>
        <v>0</v>
      </c>
      <c r="P11" s="1116">
        <f t="shared" si="5"/>
        <v>0</v>
      </c>
      <c r="Q11" s="1117">
        <f t="shared" si="5"/>
        <v>0</v>
      </c>
      <c r="T11" s="1121" t="s">
        <v>257</v>
      </c>
      <c r="U11" s="1118" t="s">
        <v>0</v>
      </c>
      <c r="V11" s="682">
        <f>バックグラウンドデータ!E84</f>
        <v>0.43959999999999999</v>
      </c>
      <c r="W11" s="682">
        <f>V11</f>
        <v>0.43959999999999999</v>
      </c>
      <c r="X11" s="682">
        <f t="shared" ref="X11:X16" si="6">W11</f>
        <v>0.43959999999999999</v>
      </c>
      <c r="Y11" s="993" t="str">
        <f>バックグラウンドデータ!F84</f>
        <v>ガイドライン既定値</v>
      </c>
    </row>
    <row r="12" spans="1:25" s="442" customFormat="1">
      <c r="B12" s="735"/>
      <c r="C12" s="1149" t="s">
        <v>437</v>
      </c>
      <c r="D12" s="1088" t="s">
        <v>392</v>
      </c>
      <c r="E12" s="965"/>
      <c r="F12" s="1150"/>
      <c r="G12" s="1001" t="s">
        <v>233</v>
      </c>
      <c r="H12" s="704"/>
      <c r="J12" s="675" t="s">
        <v>258</v>
      </c>
      <c r="K12" s="676">
        <f t="shared" si="2"/>
        <v>0</v>
      </c>
      <c r="L12" s="676">
        <f t="shared" si="3"/>
        <v>0</v>
      </c>
      <c r="M12" s="676">
        <f t="shared" si="4"/>
        <v>0</v>
      </c>
      <c r="N12" s="677" t="s">
        <v>52</v>
      </c>
      <c r="O12" s="1116">
        <f t="shared" si="5"/>
        <v>0</v>
      </c>
      <c r="P12" s="1116">
        <f t="shared" si="5"/>
        <v>0</v>
      </c>
      <c r="Q12" s="1117">
        <f t="shared" si="5"/>
        <v>0</v>
      </c>
      <c r="T12" s="1121" t="s">
        <v>258</v>
      </c>
      <c r="U12" s="1118" t="s">
        <v>0</v>
      </c>
      <c r="V12" s="682">
        <f>バックグラウンドデータ!E85</f>
        <v>0.62629999999999997</v>
      </c>
      <c r="W12" s="682">
        <f t="shared" ref="W12:W16" si="7">V12</f>
        <v>0.62629999999999997</v>
      </c>
      <c r="X12" s="682">
        <f t="shared" si="6"/>
        <v>0.62629999999999997</v>
      </c>
      <c r="Y12" s="1119" t="str">
        <f>バックグラウンドデータ!F85</f>
        <v>ガイドライン既定値</v>
      </c>
    </row>
    <row r="13" spans="1:25" s="442" customFormat="1">
      <c r="B13" s="735"/>
      <c r="C13" s="1149" t="s">
        <v>126</v>
      </c>
      <c r="D13" s="1088" t="s">
        <v>73</v>
      </c>
      <c r="E13" s="965"/>
      <c r="F13" s="1150"/>
      <c r="G13" s="1001" t="s">
        <v>233</v>
      </c>
      <c r="H13" s="704"/>
      <c r="J13" s="675" t="s">
        <v>437</v>
      </c>
      <c r="K13" s="676">
        <f>$E12*V13</f>
        <v>0</v>
      </c>
      <c r="L13" s="676">
        <f t="shared" ref="K13:L16" si="8">$E12*W13</f>
        <v>0</v>
      </c>
      <c r="M13" s="676">
        <f t="shared" si="4"/>
        <v>0</v>
      </c>
      <c r="N13" s="677"/>
      <c r="O13" s="1116">
        <f>$F12*$V13</f>
        <v>0</v>
      </c>
      <c r="P13" s="1116">
        <f t="shared" si="5"/>
        <v>0</v>
      </c>
      <c r="Q13" s="1117">
        <f t="shared" si="5"/>
        <v>0</v>
      </c>
      <c r="T13" s="1121" t="s">
        <v>437</v>
      </c>
      <c r="U13" s="1118" t="s">
        <v>392</v>
      </c>
      <c r="V13" s="682">
        <f>E20</f>
        <v>0</v>
      </c>
      <c r="W13" s="682">
        <f>E20</f>
        <v>0</v>
      </c>
      <c r="X13" s="682">
        <f>E20</f>
        <v>0</v>
      </c>
      <c r="Y13" s="1119" t="s">
        <v>470</v>
      </c>
    </row>
    <row r="14" spans="1:25" s="442" customFormat="1">
      <c r="B14" s="735"/>
      <c r="C14" s="1149" t="s">
        <v>299</v>
      </c>
      <c r="D14" s="1088" t="s">
        <v>73</v>
      </c>
      <c r="E14" s="965"/>
      <c r="F14" s="1150"/>
      <c r="G14" s="1001" t="s">
        <v>233</v>
      </c>
      <c r="H14" s="704"/>
      <c r="J14" s="675" t="s">
        <v>128</v>
      </c>
      <c r="K14" s="676">
        <f t="shared" si="8"/>
        <v>0</v>
      </c>
      <c r="L14" s="676">
        <f t="shared" si="8"/>
        <v>0</v>
      </c>
      <c r="M14" s="676">
        <f t="shared" si="4"/>
        <v>0</v>
      </c>
      <c r="N14" s="677" t="s">
        <v>52</v>
      </c>
      <c r="O14" s="1116">
        <f>$F13*$V14</f>
        <v>0</v>
      </c>
      <c r="P14" s="1116">
        <f t="shared" ref="P14:Q16" si="9">$F13*$V14</f>
        <v>0</v>
      </c>
      <c r="Q14" s="1117">
        <f t="shared" si="9"/>
        <v>0</v>
      </c>
      <c r="T14" s="1121" t="s">
        <v>128</v>
      </c>
      <c r="U14" s="1118" t="s">
        <v>0</v>
      </c>
      <c r="V14" s="682">
        <f>バックグラウンドデータ!E83</f>
        <v>0.63200000000000001</v>
      </c>
      <c r="W14" s="682">
        <f t="shared" si="7"/>
        <v>0.63200000000000001</v>
      </c>
      <c r="X14" s="682">
        <f t="shared" si="6"/>
        <v>0.63200000000000001</v>
      </c>
      <c r="Y14" s="1119" t="str">
        <f>バックグラウンドデータ!F83</f>
        <v>ガイドライン既定値</v>
      </c>
    </row>
    <row r="15" spans="1:25" s="442" customFormat="1" ht="16.5" thickBot="1">
      <c r="B15" s="896"/>
      <c r="C15" s="1149" t="s">
        <v>312</v>
      </c>
      <c r="D15" s="1088" t="s">
        <v>73</v>
      </c>
      <c r="E15" s="965"/>
      <c r="F15" s="1150"/>
      <c r="G15" s="1151" t="s">
        <v>233</v>
      </c>
      <c r="H15" s="704"/>
      <c r="J15" s="675" t="s">
        <v>299</v>
      </c>
      <c r="K15" s="676">
        <f t="shared" si="8"/>
        <v>0</v>
      </c>
      <c r="L15" s="676">
        <f t="shared" si="8"/>
        <v>0</v>
      </c>
      <c r="M15" s="676">
        <f t="shared" si="4"/>
        <v>0</v>
      </c>
      <c r="N15" s="677" t="s">
        <v>52</v>
      </c>
      <c r="O15" s="1116">
        <f>$F14*$V15</f>
        <v>0</v>
      </c>
      <c r="P15" s="1116">
        <f t="shared" si="9"/>
        <v>0</v>
      </c>
      <c r="Q15" s="1117">
        <f t="shared" si="9"/>
        <v>0</v>
      </c>
      <c r="T15" s="1121" t="s">
        <v>299</v>
      </c>
      <c r="U15" s="1118" t="s">
        <v>0</v>
      </c>
      <c r="V15" s="682">
        <f>バックグラウンドデータ!E86</f>
        <v>1.77E-2</v>
      </c>
      <c r="W15" s="682">
        <f t="shared" si="7"/>
        <v>1.77E-2</v>
      </c>
      <c r="X15" s="682">
        <f t="shared" si="6"/>
        <v>1.77E-2</v>
      </c>
      <c r="Y15" s="1119" t="str">
        <f>バックグラウンドデータ!F86</f>
        <v>ガイドライン既定値</v>
      </c>
    </row>
    <row r="16" spans="1:25" s="442" customFormat="1" ht="16.5" thickBot="1">
      <c r="B16" s="983" t="s">
        <v>216</v>
      </c>
      <c r="C16" s="1094" t="s">
        <v>302</v>
      </c>
      <c r="D16" s="1095" t="s">
        <v>121</v>
      </c>
      <c r="E16" s="1096">
        <v>1</v>
      </c>
      <c r="F16" s="1097">
        <v>1</v>
      </c>
      <c r="G16" s="1152">
        <v>0</v>
      </c>
      <c r="J16" s="1120" t="s">
        <v>312</v>
      </c>
      <c r="K16" s="676">
        <f t="shared" si="8"/>
        <v>0</v>
      </c>
      <c r="L16" s="676">
        <f t="shared" si="8"/>
        <v>0</v>
      </c>
      <c r="M16" s="676">
        <f t="shared" si="4"/>
        <v>0</v>
      </c>
      <c r="N16" s="677" t="s">
        <v>52</v>
      </c>
      <c r="O16" s="1116">
        <f>$F15*$V16</f>
        <v>0</v>
      </c>
      <c r="P16" s="1122">
        <f t="shared" si="9"/>
        <v>0</v>
      </c>
      <c r="Q16" s="1123">
        <f t="shared" si="9"/>
        <v>0</v>
      </c>
      <c r="T16" s="1121" t="s">
        <v>312</v>
      </c>
      <c r="U16" s="1118" t="s">
        <v>0</v>
      </c>
      <c r="V16" s="682">
        <f>バックグラウンドデータ!E87</f>
        <v>1.77E-2</v>
      </c>
      <c r="W16" s="682">
        <f t="shared" si="7"/>
        <v>1.77E-2</v>
      </c>
      <c r="X16" s="682">
        <f t="shared" si="6"/>
        <v>1.77E-2</v>
      </c>
      <c r="Y16" s="1119" t="str">
        <f>バックグラウンドデータ!F87</f>
        <v>ガイドライン既定値</v>
      </c>
    </row>
    <row r="17" spans="1:25" s="442" customFormat="1" ht="16.5" thickBot="1">
      <c r="J17" s="1124" t="s">
        <v>522</v>
      </c>
      <c r="K17" s="1125" t="s">
        <v>52</v>
      </c>
      <c r="L17" s="1126" t="s">
        <v>52</v>
      </c>
      <c r="M17" s="1126" t="s">
        <v>52</v>
      </c>
      <c r="N17" s="1126">
        <f>E16*V17</f>
        <v>341.82746711996566</v>
      </c>
      <c r="O17" s="1127" t="s">
        <v>52</v>
      </c>
      <c r="P17" s="1127" t="s">
        <v>52</v>
      </c>
      <c r="Q17" s="1128" t="s">
        <v>52</v>
      </c>
      <c r="T17" s="698" t="s">
        <v>545</v>
      </c>
      <c r="U17" s="1129" t="s">
        <v>75</v>
      </c>
      <c r="V17" s="701">
        <f>バックグラウンドデータ!E62</f>
        <v>341.82746711996566</v>
      </c>
      <c r="W17" s="701" t="s">
        <v>233</v>
      </c>
      <c r="X17" s="701" t="s">
        <v>233</v>
      </c>
      <c r="Y17" s="1130" t="str">
        <f>バックグラウンドデータ!F62</f>
        <v>3EID</v>
      </c>
    </row>
    <row r="18" spans="1:25" s="442" customFormat="1" ht="16.5" thickBot="1">
      <c r="A18" s="615" t="s">
        <v>434</v>
      </c>
      <c r="J18" s="1131" t="s">
        <v>259</v>
      </c>
      <c r="K18" s="1132">
        <f>SUM(K5:K16)</f>
        <v>0</v>
      </c>
      <c r="L18" s="1133">
        <f>SUM(L5:L16)</f>
        <v>0</v>
      </c>
      <c r="M18" s="1133">
        <f>SUM(M5:M16)</f>
        <v>0</v>
      </c>
      <c r="N18" s="1133">
        <f>SUM(N17)</f>
        <v>341.82746711996566</v>
      </c>
      <c r="O18" s="1134">
        <f>SUM(O5:O16)</f>
        <v>0</v>
      </c>
      <c r="P18" s="1134">
        <f>SUM(P5:P16)</f>
        <v>0</v>
      </c>
      <c r="Q18" s="1135">
        <f>SUM(Q5:Q16)</f>
        <v>0</v>
      </c>
      <c r="T18" s="1136"/>
      <c r="U18" s="1137"/>
      <c r="V18" s="1137"/>
      <c r="W18" s="1137"/>
      <c r="X18" s="1137"/>
    </row>
    <row r="19" spans="1:25" s="442" customFormat="1" ht="16.5" thickBot="1">
      <c r="A19" s="615"/>
      <c r="C19" s="1138" t="s">
        <v>180</v>
      </c>
      <c r="D19" s="1139" t="s">
        <v>3</v>
      </c>
      <c r="E19" s="1140" t="s">
        <v>436</v>
      </c>
      <c r="J19" s="705" t="s">
        <v>218</v>
      </c>
      <c r="K19" s="709">
        <f>-(K18-$N$18)</f>
        <v>341.82746711996566</v>
      </c>
      <c r="L19" s="709">
        <f>-(L18-$N$18)</f>
        <v>341.82746711996566</v>
      </c>
      <c r="M19" s="709">
        <f>-(M18-$N$18)</f>
        <v>341.82746711996566</v>
      </c>
      <c r="N19" s="710" t="s">
        <v>52</v>
      </c>
      <c r="O19" s="709">
        <f>-(O18-$N$18)</f>
        <v>341.82746711996566</v>
      </c>
      <c r="P19" s="709">
        <f>-(P18-$N$18)</f>
        <v>341.82746711996566</v>
      </c>
      <c r="Q19" s="1141">
        <f>-(Q18-$N$18)</f>
        <v>341.82746711996566</v>
      </c>
      <c r="T19" s="1142" t="s">
        <v>439</v>
      </c>
      <c r="U19" s="1137"/>
      <c r="V19" s="1137"/>
      <c r="W19" s="1137"/>
      <c r="X19" s="1137"/>
    </row>
    <row r="20" spans="1:25" s="442" customFormat="1" ht="32.25" thickBot="1">
      <c r="B20" s="712"/>
      <c r="C20" s="1143" t="s">
        <v>437</v>
      </c>
      <c r="D20" s="1144" t="s">
        <v>435</v>
      </c>
      <c r="E20" s="1153"/>
      <c r="I20" s="617" t="s">
        <v>151</v>
      </c>
      <c r="T20" s="1137"/>
      <c r="U20" s="1137"/>
    </row>
    <row r="21" spans="1:25" s="442" customFormat="1"/>
    <row r="22" spans="1:25" s="442" customFormat="1" ht="16.5" thickBot="1">
      <c r="A22" s="615" t="s">
        <v>153</v>
      </c>
      <c r="V22" s="1137"/>
      <c r="W22" s="1137"/>
      <c r="X22" s="1137"/>
      <c r="Y22" s="1137"/>
    </row>
    <row r="23" spans="1:25" s="442" customFormat="1">
      <c r="B23" s="742" t="s">
        <v>552</v>
      </c>
      <c r="C23" s="743"/>
      <c r="D23" s="743"/>
      <c r="E23" s="743"/>
      <c r="F23" s="743"/>
      <c r="G23" s="744"/>
    </row>
    <row r="24" spans="1:25" s="442" customFormat="1">
      <c r="B24" s="792"/>
      <c r="C24" s="793"/>
      <c r="D24" s="793"/>
      <c r="E24" s="796"/>
      <c r="F24" s="796"/>
      <c r="G24" s="794"/>
    </row>
    <row r="25" spans="1:25" s="442" customFormat="1">
      <c r="B25" s="795"/>
      <c r="C25" s="796"/>
      <c r="D25" s="796"/>
      <c r="E25" s="796"/>
      <c r="F25" s="796"/>
      <c r="G25" s="797"/>
    </row>
    <row r="26" spans="1:25" s="442" customFormat="1">
      <c r="B26" s="795"/>
      <c r="C26" s="796"/>
      <c r="D26" s="796"/>
      <c r="E26" s="796"/>
      <c r="F26" s="796"/>
      <c r="G26" s="797"/>
    </row>
    <row r="27" spans="1:25" s="442" customFormat="1">
      <c r="B27" s="795"/>
      <c r="C27" s="796"/>
      <c r="D27" s="796"/>
      <c r="E27" s="796"/>
      <c r="F27" s="796"/>
      <c r="G27" s="797"/>
    </row>
    <row r="28" spans="1:25" s="442" customFormat="1" ht="16.5" thickBot="1">
      <c r="B28" s="798"/>
      <c r="C28" s="799"/>
      <c r="D28" s="799"/>
      <c r="E28" s="799"/>
      <c r="F28" s="799"/>
      <c r="G28" s="800"/>
    </row>
    <row r="29" spans="1:25" s="442" customFormat="1">
      <c r="B29" s="1098" t="s">
        <v>66</v>
      </c>
      <c r="C29" s="1099"/>
      <c r="D29" s="1099"/>
      <c r="E29" s="1099"/>
      <c r="F29" s="1099"/>
      <c r="G29" s="1100"/>
    </row>
    <row r="30" spans="1:25" s="442" customFormat="1">
      <c r="B30" s="1101"/>
      <c r="C30" s="1102"/>
      <c r="D30" s="1102"/>
      <c r="E30" s="1102"/>
      <c r="F30" s="1105"/>
      <c r="G30" s="1103"/>
    </row>
    <row r="31" spans="1:25" s="442" customFormat="1" ht="25.5" customHeight="1">
      <c r="B31" s="1104"/>
      <c r="C31" s="1105"/>
      <c r="D31" s="1105"/>
      <c r="E31" s="1105"/>
      <c r="F31" s="1105"/>
      <c r="G31" s="1106"/>
    </row>
    <row r="32" spans="1:25" s="442" customFormat="1">
      <c r="B32" s="1104"/>
      <c r="C32" s="1105"/>
      <c r="D32" s="1105"/>
      <c r="E32" s="1105"/>
      <c r="F32" s="1105"/>
      <c r="G32" s="1106"/>
    </row>
    <row r="33" spans="1:7" s="442" customFormat="1">
      <c r="B33" s="1104"/>
      <c r="C33" s="1105"/>
      <c r="D33" s="1105"/>
      <c r="E33" s="1105"/>
      <c r="F33" s="1105"/>
      <c r="G33" s="1106"/>
    </row>
    <row r="34" spans="1:7" s="442" customFormat="1" ht="16.5" thickBot="1">
      <c r="B34" s="1107"/>
      <c r="C34" s="1108"/>
      <c r="D34" s="1108"/>
      <c r="E34" s="1108"/>
      <c r="F34" s="1108"/>
      <c r="G34" s="1109"/>
    </row>
    <row r="35" spans="1:7" s="442" customFormat="1">
      <c r="B35" s="890"/>
      <c r="C35" s="890"/>
      <c r="D35" s="890"/>
      <c r="E35" s="890"/>
      <c r="F35" s="890"/>
      <c r="G35" s="890"/>
    </row>
    <row r="36" spans="1:7" s="442" customFormat="1">
      <c r="A36" s="615" t="s">
        <v>327</v>
      </c>
    </row>
    <row r="37" spans="1:7" s="442" customFormat="1"/>
    <row r="38" spans="1:7" s="442" customFormat="1"/>
    <row r="39" spans="1:7" s="442" customFormat="1"/>
    <row r="40" spans="1:7" s="442" customFormat="1"/>
    <row r="41" spans="1:7" s="442" customFormat="1"/>
    <row r="42" spans="1:7" s="442" customFormat="1"/>
    <row r="43" spans="1:7" s="442" customFormat="1"/>
    <row r="44" spans="1:7" s="442" customFormat="1"/>
    <row r="45" spans="1:7" s="442" customFormat="1"/>
    <row r="46" spans="1:7" s="442" customFormat="1"/>
    <row r="47" spans="1:7" s="442" customFormat="1"/>
    <row r="48" spans="1:7" s="442" customFormat="1"/>
    <row r="49" spans="2:2" s="442" customFormat="1"/>
    <row r="50" spans="2:2" s="442" customFormat="1"/>
    <row r="51" spans="2:2" s="442" customFormat="1"/>
    <row r="52" spans="2:2" s="442" customFormat="1"/>
    <row r="53" spans="2:2" s="442" customFormat="1"/>
    <row r="54" spans="2:2" s="442" customFormat="1"/>
    <row r="55" spans="2:2" s="442" customFormat="1"/>
    <row r="56" spans="2:2" s="442" customFormat="1"/>
    <row r="57" spans="2:2" s="442" customFormat="1"/>
    <row r="58" spans="2:2" s="442" customFormat="1"/>
    <row r="59" spans="2:2" s="442" customFormat="1">
      <c r="B59" s="442" t="s">
        <v>501</v>
      </c>
    </row>
    <row r="60" spans="2:2" s="442" customFormat="1"/>
    <row r="61" spans="2:2" s="442" customFormat="1">
      <c r="B61" s="442" t="s">
        <v>393</v>
      </c>
    </row>
    <row r="62" spans="2:2" s="442" customFormat="1">
      <c r="B62" s="442" t="s">
        <v>409</v>
      </c>
    </row>
    <row r="63" spans="2:2" s="442" customFormat="1">
      <c r="B63" s="442" t="s">
        <v>495</v>
      </c>
    </row>
    <row r="64" spans="2:2" s="442" customFormat="1">
      <c r="B64" s="442" t="s">
        <v>493</v>
      </c>
    </row>
    <row r="65" spans="2:2" s="442" customFormat="1">
      <c r="B65" s="1145" t="s">
        <v>494</v>
      </c>
    </row>
    <row r="66" spans="2:2" s="442" customFormat="1"/>
    <row r="67" spans="2:2" s="442" customFormat="1"/>
    <row r="68" spans="2:2" s="442" customFormat="1"/>
    <row r="69" spans="2:2" s="442" customFormat="1"/>
    <row r="70" spans="2:2" s="442" customFormat="1"/>
    <row r="71" spans="2:2" s="442" customFormat="1"/>
    <row r="72" spans="2:2" s="442" customFormat="1"/>
    <row r="73" spans="2:2" s="442" customFormat="1"/>
    <row r="74" spans="2:2" s="442" customFormat="1"/>
    <row r="75" spans="2:2" s="442" customFormat="1"/>
    <row r="76" spans="2:2" s="442" customFormat="1"/>
    <row r="77" spans="2:2" s="442" customFormat="1"/>
    <row r="78" spans="2:2" s="442" customFormat="1"/>
    <row r="79" spans="2:2" s="442" customFormat="1"/>
    <row r="80" spans="2:2" s="442" customFormat="1"/>
    <row r="81" spans="2:4" s="442" customFormat="1"/>
    <row r="82" spans="2:4" s="442" customFormat="1"/>
    <row r="83" spans="2:4" s="442" customFormat="1"/>
    <row r="84" spans="2:4" s="442" customFormat="1"/>
    <row r="85" spans="2:4" s="442" customFormat="1"/>
    <row r="86" spans="2:4" s="442" customFormat="1"/>
    <row r="87" spans="2:4" s="442" customFormat="1"/>
    <row r="88" spans="2:4" s="442" customFormat="1"/>
    <row r="89" spans="2:4" s="442" customFormat="1">
      <c r="B89" s="712"/>
      <c r="D89" s="704"/>
    </row>
    <row r="90" spans="2:4" s="442" customFormat="1">
      <c r="B90" s="712"/>
      <c r="D90" s="704"/>
    </row>
    <row r="91" spans="2:4" s="442" customFormat="1">
      <c r="B91" s="712"/>
      <c r="D91" s="704"/>
    </row>
    <row r="92" spans="2:4" s="442" customFormat="1">
      <c r="B92" s="712"/>
      <c r="D92" s="704"/>
    </row>
    <row r="93" spans="2:4" s="442" customFormat="1">
      <c r="B93" s="712"/>
      <c r="D93" s="704"/>
    </row>
    <row r="94" spans="2:4" s="442" customFormat="1">
      <c r="B94" s="712"/>
      <c r="D94" s="704"/>
    </row>
    <row r="95" spans="2:4" s="442" customFormat="1">
      <c r="B95" s="712"/>
      <c r="D95" s="704"/>
    </row>
    <row r="96" spans="2:4" s="442" customFormat="1">
      <c r="B96" s="712"/>
      <c r="D96" s="704"/>
    </row>
    <row r="97" spans="2:4" s="442" customFormat="1">
      <c r="B97" s="712"/>
      <c r="D97" s="704"/>
    </row>
    <row r="98" spans="2:4" s="442" customFormat="1">
      <c r="B98" s="712"/>
      <c r="D98" s="704"/>
    </row>
    <row r="99" spans="2:4" s="442" customFormat="1">
      <c r="B99" s="712"/>
      <c r="D99" s="704"/>
    </row>
    <row r="100" spans="2:4" s="442" customFormat="1">
      <c r="B100" s="712"/>
      <c r="D100" s="704"/>
    </row>
    <row r="101" spans="2:4" s="442" customFormat="1">
      <c r="B101" s="712"/>
      <c r="D101" s="704"/>
    </row>
    <row r="102" spans="2:4" s="442" customFormat="1">
      <c r="B102" s="712"/>
      <c r="D102" s="704"/>
    </row>
    <row r="103" spans="2:4" s="442" customFormat="1">
      <c r="B103" s="712"/>
      <c r="D103" s="704"/>
    </row>
    <row r="104" spans="2:4" s="442" customFormat="1">
      <c r="B104" s="712"/>
      <c r="D104" s="704"/>
    </row>
    <row r="105" spans="2:4" s="442" customFormat="1">
      <c r="B105" s="712"/>
      <c r="D105" s="704"/>
    </row>
    <row r="106" spans="2:4" s="442" customFormat="1"/>
    <row r="107" spans="2:4" s="442" customFormat="1"/>
    <row r="108" spans="2:4" s="442" customFormat="1"/>
    <row r="109" spans="2:4" s="442" customFormat="1"/>
    <row r="110" spans="2:4" s="442" customFormat="1"/>
    <row r="111" spans="2:4" s="442" customFormat="1"/>
    <row r="112" spans="2:4" s="442" customFormat="1"/>
    <row r="113" s="442" customFormat="1"/>
    <row r="114" s="442" customFormat="1"/>
    <row r="115" s="442" customFormat="1"/>
    <row r="116" s="442" customFormat="1"/>
    <row r="117" s="442" customFormat="1"/>
    <row r="118" s="442" customFormat="1"/>
    <row r="119" s="442" customFormat="1"/>
    <row r="120" s="442" customFormat="1"/>
    <row r="121" s="442" customFormat="1"/>
    <row r="122" s="442" customFormat="1"/>
    <row r="123" s="442" customFormat="1"/>
    <row r="124" s="442" customFormat="1"/>
    <row r="125" s="442" customFormat="1"/>
    <row r="126" s="442" customFormat="1"/>
    <row r="127" s="442" customFormat="1"/>
    <row r="128" s="442" customFormat="1"/>
    <row r="129" s="442" customFormat="1"/>
    <row r="130" s="442" customFormat="1"/>
    <row r="131" s="442" customFormat="1"/>
    <row r="132" s="442" customFormat="1"/>
    <row r="133" s="442" customFormat="1"/>
    <row r="134" s="442" customFormat="1"/>
    <row r="135" s="442" customFormat="1"/>
    <row r="136" s="442" customFormat="1"/>
    <row r="137" s="442" customFormat="1"/>
    <row r="138" s="442" customFormat="1"/>
    <row r="139" s="442" customFormat="1"/>
    <row r="140" s="442" customFormat="1"/>
    <row r="141" s="442" customFormat="1"/>
    <row r="142" s="442" customFormat="1"/>
    <row r="143" s="442" customFormat="1"/>
    <row r="144" s="442" customFormat="1"/>
    <row r="145" s="442" customFormat="1"/>
    <row r="146" s="442" customFormat="1"/>
    <row r="147" s="442" customFormat="1"/>
    <row r="148" s="442" customFormat="1"/>
    <row r="149" s="442" customFormat="1"/>
    <row r="150" s="442" customFormat="1"/>
    <row r="151" s="442" customFormat="1"/>
    <row r="152" s="442" customFormat="1"/>
    <row r="153" s="442" customFormat="1"/>
    <row r="154" s="442" customFormat="1"/>
    <row r="155" s="442" customFormat="1"/>
    <row r="156" s="442" customFormat="1"/>
    <row r="157" s="442" customFormat="1"/>
    <row r="158" s="442" customFormat="1"/>
    <row r="159" s="442" customFormat="1"/>
    <row r="160" s="442" customFormat="1"/>
    <row r="161" s="442" customFormat="1"/>
    <row r="162" s="442" customFormat="1"/>
    <row r="163" s="442" customFormat="1"/>
    <row r="164" s="442" customFormat="1"/>
    <row r="165" s="442" customFormat="1"/>
    <row r="166" s="442" customFormat="1"/>
    <row r="167" s="442" customFormat="1"/>
    <row r="168" s="442" customFormat="1"/>
    <row r="169" s="442" customFormat="1"/>
    <row r="170" s="442" customFormat="1"/>
    <row r="171" s="442" customFormat="1"/>
    <row r="172" s="442" customFormat="1"/>
    <row r="173" s="442" customFormat="1"/>
    <row r="174" s="442" customFormat="1"/>
    <row r="175" s="442" customFormat="1"/>
    <row r="176" s="442" customFormat="1"/>
    <row r="177" s="442" customFormat="1"/>
    <row r="178" s="442" customFormat="1"/>
    <row r="179" s="442" customFormat="1"/>
    <row r="180" s="442" customFormat="1"/>
    <row r="181" s="442" customFormat="1"/>
    <row r="182" s="442" customFormat="1"/>
    <row r="183" s="442" customFormat="1"/>
    <row r="184" s="442" customFormat="1"/>
    <row r="185" s="442" customFormat="1"/>
    <row r="186" s="442" customFormat="1"/>
    <row r="187" s="442" customFormat="1"/>
    <row r="188" s="442" customFormat="1"/>
    <row r="189" s="442" customFormat="1"/>
    <row r="190" s="442" customFormat="1"/>
    <row r="191" s="442" customFormat="1"/>
    <row r="192" s="442" customFormat="1"/>
    <row r="193" s="442" customFormat="1"/>
    <row r="194" s="442" customFormat="1"/>
    <row r="195" s="442" customFormat="1"/>
    <row r="196" s="442" customFormat="1"/>
    <row r="197" s="442" customFormat="1"/>
    <row r="198" s="442" customFormat="1"/>
    <row r="199" s="442" customFormat="1"/>
    <row r="200" s="442" customFormat="1"/>
    <row r="201" s="442" customFormat="1"/>
    <row r="202" s="442" customFormat="1"/>
    <row r="203" s="442" customFormat="1"/>
    <row r="204" s="442" customFormat="1"/>
    <row r="205" s="442" customFormat="1"/>
    <row r="206" s="442" customFormat="1"/>
    <row r="207" s="442" customFormat="1"/>
    <row r="208" s="442" customFormat="1"/>
    <row r="209" s="442" customFormat="1"/>
    <row r="210" s="442" customFormat="1"/>
    <row r="211" s="442" customFormat="1"/>
    <row r="212" s="442" customFormat="1"/>
    <row r="213" s="442" customFormat="1"/>
    <row r="214" s="442" customFormat="1"/>
    <row r="215" s="442" customFormat="1"/>
    <row r="216" s="442" customFormat="1"/>
    <row r="217" s="442" customFormat="1"/>
    <row r="218" s="442" customFormat="1"/>
    <row r="219" s="442" customFormat="1"/>
    <row r="220" s="442" customFormat="1"/>
    <row r="221" s="442" customFormat="1"/>
    <row r="222" s="442" customFormat="1"/>
    <row r="223" s="442" customFormat="1"/>
    <row r="224" s="442" customFormat="1"/>
    <row r="225" s="442" customFormat="1"/>
    <row r="226" s="442" customFormat="1"/>
    <row r="227" s="442" customFormat="1"/>
    <row r="228" s="442" customFormat="1"/>
    <row r="229" s="442" customFormat="1"/>
    <row r="230" s="442" customFormat="1"/>
    <row r="231" s="442" customFormat="1"/>
    <row r="232" s="442" customFormat="1"/>
    <row r="233" s="442" customFormat="1"/>
    <row r="234" s="442" customFormat="1"/>
    <row r="235" s="442" customFormat="1"/>
    <row r="236" s="442" customFormat="1"/>
    <row r="237" s="442" customFormat="1"/>
    <row r="238" s="442" customFormat="1"/>
    <row r="239" s="442" customFormat="1"/>
    <row r="240" s="442" customFormat="1"/>
    <row r="241" s="442" customFormat="1"/>
    <row r="242" s="442" customFormat="1"/>
    <row r="243" s="442" customFormat="1"/>
    <row r="244" s="442" customFormat="1"/>
    <row r="245" s="442" customFormat="1"/>
    <row r="246" s="442" customFormat="1"/>
    <row r="247" s="442" customFormat="1"/>
    <row r="248" s="442" customFormat="1"/>
    <row r="249" s="442" customFormat="1"/>
    <row r="250" s="442" customFormat="1"/>
    <row r="251" s="442" customFormat="1"/>
    <row r="252" s="442" customFormat="1"/>
    <row r="253" s="442" customFormat="1"/>
    <row r="254" s="442" customFormat="1"/>
    <row r="255" s="442" customFormat="1"/>
    <row r="256" s="442" customFormat="1"/>
    <row r="257" s="442" customFormat="1"/>
    <row r="258" s="442" customFormat="1"/>
    <row r="259" s="442" customFormat="1"/>
    <row r="260" s="442" customFormat="1"/>
    <row r="261" s="442" customFormat="1"/>
    <row r="262" s="442" customFormat="1"/>
    <row r="263" s="442" customFormat="1"/>
    <row r="264" s="442" customFormat="1"/>
    <row r="265" s="442" customFormat="1"/>
    <row r="266" s="442" customFormat="1"/>
    <row r="267" s="442" customFormat="1"/>
    <row r="268" s="442" customFormat="1"/>
    <row r="269" s="442" customFormat="1"/>
    <row r="270" s="442" customFormat="1"/>
    <row r="271" s="442" customFormat="1"/>
    <row r="272" s="442" customFormat="1"/>
    <row r="273" s="442" customFormat="1"/>
    <row r="274" s="442" customFormat="1"/>
    <row r="275" s="442" customFormat="1"/>
    <row r="276" s="442" customFormat="1"/>
    <row r="277" s="442" customFormat="1"/>
    <row r="278" s="442" customFormat="1"/>
    <row r="279" s="442" customFormat="1"/>
    <row r="280" s="442" customFormat="1"/>
    <row r="281" s="442" customFormat="1"/>
    <row r="282" s="442" customFormat="1"/>
    <row r="283" s="442" customFormat="1"/>
    <row r="284" s="442" customFormat="1"/>
    <row r="285" s="442" customFormat="1"/>
    <row r="286" s="442" customFormat="1"/>
    <row r="287" s="442" customFormat="1"/>
    <row r="288" s="442" customFormat="1"/>
    <row r="289" s="442" customFormat="1"/>
    <row r="290" s="442" customFormat="1"/>
    <row r="291" s="442" customFormat="1"/>
    <row r="292" s="442" customFormat="1"/>
    <row r="293" s="442" customFormat="1"/>
    <row r="294" s="442" customFormat="1"/>
    <row r="295" s="442" customFormat="1"/>
    <row r="296" s="442" customFormat="1"/>
    <row r="297" s="442" customFormat="1"/>
    <row r="298" s="442" customFormat="1"/>
    <row r="299" s="442" customFormat="1"/>
    <row r="300" s="442" customFormat="1"/>
    <row r="301" s="442" customFormat="1"/>
    <row r="302" s="442" customFormat="1"/>
    <row r="303" s="442" customFormat="1"/>
    <row r="304" s="442" customFormat="1"/>
    <row r="305" s="442" customFormat="1"/>
    <row r="306" s="442" customFormat="1"/>
    <row r="307" s="442" customFormat="1"/>
    <row r="308" s="442" customFormat="1"/>
    <row r="309" s="442" customFormat="1"/>
    <row r="310" s="442" customFormat="1"/>
    <row r="311" s="442" customFormat="1"/>
    <row r="312" s="442" customFormat="1"/>
    <row r="313" s="442" customFormat="1"/>
    <row r="314" s="442" customFormat="1"/>
    <row r="315" s="442" customFormat="1"/>
    <row r="316" s="442" customFormat="1"/>
    <row r="317" s="442" customFormat="1"/>
    <row r="318" s="442" customFormat="1"/>
    <row r="319" s="442" customFormat="1"/>
    <row r="320" s="442" customFormat="1"/>
    <row r="321" s="442" customFormat="1"/>
    <row r="322" s="442" customFormat="1"/>
    <row r="323" s="442" customFormat="1"/>
    <row r="324" s="442" customFormat="1"/>
    <row r="325" s="442" customFormat="1"/>
    <row r="326" s="442" customFormat="1"/>
    <row r="327" s="442" customFormat="1"/>
    <row r="328" s="442" customFormat="1"/>
    <row r="329" s="442" customFormat="1"/>
    <row r="330" s="442" customFormat="1"/>
    <row r="331" s="442" customFormat="1"/>
    <row r="332" s="442" customFormat="1"/>
    <row r="333" s="442" customFormat="1"/>
    <row r="334" s="442" customFormat="1"/>
    <row r="335" s="442" customFormat="1"/>
    <row r="336" s="442" customFormat="1"/>
    <row r="337" s="442" customFormat="1"/>
    <row r="338" s="442" customFormat="1"/>
    <row r="339" s="442" customFormat="1"/>
    <row r="340" s="442" customFormat="1"/>
    <row r="341" s="442" customFormat="1"/>
    <row r="342" s="442" customFormat="1"/>
    <row r="343" s="442" customFormat="1"/>
    <row r="344" s="442" customFormat="1"/>
    <row r="345" s="442" customFormat="1"/>
    <row r="346" s="442" customFormat="1"/>
    <row r="347" s="442" customFormat="1"/>
    <row r="348" s="442" customFormat="1"/>
    <row r="349" s="442" customFormat="1"/>
    <row r="350" s="442" customFormat="1"/>
    <row r="351" s="442" customFormat="1"/>
    <row r="352" s="442" customFormat="1"/>
    <row r="353" s="442" customFormat="1"/>
    <row r="354" s="442" customFormat="1"/>
    <row r="355" s="442" customFormat="1"/>
    <row r="356" s="442" customFormat="1"/>
    <row r="357" s="442" customFormat="1"/>
    <row r="358" s="442" customFormat="1"/>
    <row r="359" s="442" customFormat="1"/>
    <row r="360" s="442" customFormat="1"/>
    <row r="361" s="442" customFormat="1"/>
    <row r="362" s="442" customFormat="1"/>
    <row r="363" s="442" customFormat="1"/>
    <row r="364" s="442" customFormat="1"/>
    <row r="365" s="442" customFormat="1"/>
    <row r="366" s="442" customFormat="1"/>
    <row r="367" s="442" customFormat="1"/>
    <row r="368" s="442" customFormat="1"/>
    <row r="369" s="442" customFormat="1"/>
    <row r="370" s="442" customFormat="1"/>
    <row r="371" s="442" customFormat="1"/>
    <row r="372" s="442" customFormat="1"/>
    <row r="373" s="442" customFormat="1"/>
    <row r="374" s="442" customFormat="1"/>
    <row r="375" s="442" customFormat="1"/>
    <row r="376" s="442" customFormat="1"/>
    <row r="377" s="442" customFormat="1"/>
    <row r="378" s="442" customFormat="1"/>
    <row r="379" s="442" customFormat="1"/>
    <row r="380" s="442" customFormat="1"/>
    <row r="381" s="442" customFormat="1"/>
    <row r="382" s="442" customFormat="1"/>
    <row r="383" s="442" customFormat="1"/>
    <row r="384" s="442" customFormat="1"/>
    <row r="385" s="442" customFormat="1"/>
    <row r="386" s="442" customFormat="1"/>
    <row r="387" s="442" customFormat="1"/>
    <row r="388" s="442" customFormat="1"/>
    <row r="389" s="442" customFormat="1"/>
    <row r="390" s="442" customFormat="1"/>
    <row r="391" s="442" customFormat="1"/>
    <row r="392" s="442" customFormat="1"/>
    <row r="393" s="442" customFormat="1"/>
    <row r="394" s="442" customFormat="1"/>
    <row r="395" s="442" customFormat="1"/>
    <row r="396" s="442" customFormat="1"/>
    <row r="397" s="442" customFormat="1"/>
    <row r="398" s="442" customFormat="1"/>
    <row r="399" s="442" customFormat="1"/>
    <row r="400" s="442" customFormat="1"/>
    <row r="401" s="442" customFormat="1"/>
    <row r="402" s="442" customFormat="1"/>
    <row r="403" s="442" customFormat="1"/>
    <row r="404" s="442" customFormat="1"/>
    <row r="405" s="442" customFormat="1"/>
    <row r="406" s="442" customFormat="1"/>
    <row r="407" s="442" customFormat="1"/>
    <row r="408" s="442" customFormat="1"/>
    <row r="409" s="442" customFormat="1"/>
    <row r="410" s="442" customFormat="1"/>
    <row r="411" s="442" customFormat="1"/>
    <row r="412" s="442" customFormat="1"/>
    <row r="413" s="442" customFormat="1"/>
    <row r="414" s="442" customFormat="1"/>
    <row r="415" s="442" customFormat="1"/>
    <row r="416" s="442" customFormat="1"/>
    <row r="417" s="442" customFormat="1"/>
    <row r="418" s="442" customFormat="1"/>
    <row r="419" s="442" customFormat="1"/>
    <row r="420" s="442" customFormat="1"/>
    <row r="421" s="442" customFormat="1"/>
    <row r="422" s="442" customFormat="1"/>
    <row r="423" s="442" customFormat="1"/>
    <row r="424" s="442" customFormat="1"/>
    <row r="425" s="442" customFormat="1"/>
    <row r="426" s="442" customFormat="1"/>
    <row r="427" s="442" customFormat="1"/>
    <row r="428" s="442" customFormat="1"/>
    <row r="429" s="442" customFormat="1"/>
    <row r="430" s="442" customFormat="1"/>
    <row r="431" s="442" customFormat="1"/>
    <row r="432" s="442" customFormat="1"/>
    <row r="433" s="442" customFormat="1"/>
    <row r="434" s="442" customFormat="1"/>
    <row r="435" s="442" customFormat="1"/>
    <row r="436" s="442" customFormat="1"/>
    <row r="437" s="442" customFormat="1"/>
    <row r="438" s="442" customFormat="1"/>
    <row r="439" s="442" customFormat="1"/>
    <row r="440" s="442" customFormat="1"/>
    <row r="441" s="442" customFormat="1"/>
    <row r="442" s="442" customFormat="1"/>
    <row r="443" s="442" customFormat="1"/>
    <row r="444" s="442" customFormat="1"/>
    <row r="445" s="442" customFormat="1"/>
    <row r="446" s="442" customFormat="1"/>
    <row r="447" s="442" customFormat="1"/>
    <row r="448" s="442" customFormat="1"/>
    <row r="449" s="442" customFormat="1"/>
    <row r="450" s="442" customFormat="1"/>
    <row r="451" s="442" customFormat="1"/>
    <row r="452" s="442" customFormat="1"/>
    <row r="453" s="442" customFormat="1"/>
    <row r="454" s="442" customFormat="1"/>
    <row r="455" s="442" customFormat="1"/>
    <row r="456" s="442" customFormat="1"/>
    <row r="457" s="442" customFormat="1"/>
    <row r="458" s="442" customFormat="1"/>
    <row r="459" s="442" customFormat="1"/>
    <row r="460" s="442" customFormat="1"/>
    <row r="461" s="442" customFormat="1"/>
    <row r="462" s="442" customFormat="1"/>
    <row r="463" s="442" customFormat="1"/>
    <row r="464" s="442" customFormat="1"/>
    <row r="465" s="442" customFormat="1"/>
    <row r="466" s="442" customFormat="1"/>
    <row r="467" s="442" customFormat="1"/>
    <row r="468" s="442" customFormat="1"/>
    <row r="469" s="442" customFormat="1"/>
    <row r="470" s="442" customFormat="1"/>
    <row r="471" s="442" customFormat="1"/>
    <row r="472" s="442" customFormat="1"/>
    <row r="473" s="442" customFormat="1"/>
    <row r="474" s="442" customFormat="1"/>
    <row r="475" s="442" customFormat="1"/>
    <row r="476" s="442" customFormat="1"/>
    <row r="477" s="442" customFormat="1"/>
    <row r="478" s="442" customFormat="1"/>
    <row r="479" s="442" customFormat="1"/>
    <row r="480" s="442" customFormat="1"/>
    <row r="481" s="442" customFormat="1"/>
    <row r="482" s="442" customFormat="1"/>
    <row r="483" s="442" customFormat="1"/>
    <row r="484" s="442" customFormat="1"/>
    <row r="485" s="442" customFormat="1"/>
    <row r="486" s="442" customFormat="1"/>
    <row r="487" s="442" customFormat="1"/>
    <row r="488" s="442" customFormat="1"/>
    <row r="489" s="442" customFormat="1"/>
    <row r="490" s="442" customFormat="1"/>
    <row r="491" s="442" customFormat="1"/>
    <row r="492" s="442" customFormat="1"/>
    <row r="493" s="442" customFormat="1"/>
    <row r="494" s="442" customFormat="1"/>
    <row r="495" s="442" customFormat="1"/>
    <row r="496" s="442" customFormat="1"/>
    <row r="497" s="442" customFormat="1"/>
    <row r="498" s="442" customFormat="1"/>
    <row r="499" s="442" customFormat="1"/>
    <row r="500" s="442" customFormat="1"/>
    <row r="501" s="442" customFormat="1"/>
    <row r="502" s="442" customFormat="1"/>
    <row r="503" s="442" customFormat="1"/>
    <row r="504" s="442" customFormat="1"/>
    <row r="505" s="442" customFormat="1"/>
    <row r="506" s="442" customFormat="1"/>
    <row r="507" s="442" customFormat="1"/>
    <row r="508" s="442" customFormat="1"/>
    <row r="509" s="442" customFormat="1"/>
    <row r="510" s="442" customFormat="1"/>
    <row r="511" s="442" customFormat="1"/>
    <row r="512" s="442" customFormat="1"/>
    <row r="513" s="442" customFormat="1"/>
    <row r="514" s="442" customFormat="1"/>
    <row r="515" s="442" customFormat="1"/>
    <row r="516" s="442" customFormat="1"/>
    <row r="517" s="442" customFormat="1"/>
    <row r="518" s="442" customFormat="1"/>
    <row r="519" s="442" customFormat="1"/>
    <row r="520" s="442" customFormat="1"/>
    <row r="521" s="442" customFormat="1"/>
    <row r="522" s="442" customFormat="1"/>
    <row r="523" s="442" customFormat="1"/>
    <row r="524" s="442" customFormat="1"/>
    <row r="525" s="442" customFormat="1"/>
    <row r="526" s="442" customFormat="1"/>
    <row r="527" s="442" customFormat="1"/>
    <row r="528" s="442" customFormat="1"/>
    <row r="529" s="442" customFormat="1"/>
    <row r="530" s="442" customFormat="1"/>
    <row r="531" s="442" customFormat="1"/>
    <row r="532" s="442" customFormat="1"/>
    <row r="533" s="442" customFormat="1"/>
    <row r="534" s="442" customFormat="1"/>
    <row r="535" s="442" customFormat="1"/>
    <row r="536" s="442" customFormat="1"/>
    <row r="537" s="442" customFormat="1"/>
    <row r="538" s="442" customFormat="1"/>
    <row r="539" s="442" customFormat="1"/>
    <row r="540" s="442" customFormat="1"/>
    <row r="541" s="442" customFormat="1"/>
    <row r="542" s="442" customFormat="1"/>
    <row r="543" s="442" customFormat="1"/>
    <row r="544" s="442" customFormat="1"/>
    <row r="545" s="442" customFormat="1"/>
    <row r="546" s="442" customFormat="1"/>
    <row r="547" s="442" customFormat="1"/>
    <row r="548" s="442" customFormat="1"/>
    <row r="549" s="442" customFormat="1"/>
    <row r="550" s="442" customFormat="1"/>
    <row r="551" s="442" customFormat="1"/>
    <row r="552" s="442" customFormat="1"/>
    <row r="553" s="442" customFormat="1"/>
    <row r="554" s="442" customFormat="1"/>
    <row r="555" s="442" customFormat="1"/>
    <row r="556" s="442" customFormat="1"/>
    <row r="557" s="442" customFormat="1"/>
    <row r="558" s="442" customFormat="1"/>
    <row r="559" s="442" customFormat="1"/>
    <row r="560" s="442" customFormat="1"/>
    <row r="561" s="442" customFormat="1"/>
    <row r="562" s="442" customFormat="1"/>
    <row r="563" s="442" customFormat="1"/>
    <row r="564" s="442" customFormat="1"/>
    <row r="565" s="442" customFormat="1"/>
    <row r="566" s="442" customFormat="1"/>
    <row r="567" s="442" customFormat="1"/>
    <row r="568" s="442" customFormat="1"/>
    <row r="569" s="442" customFormat="1"/>
    <row r="570" s="442" customFormat="1"/>
    <row r="571" s="442" customFormat="1"/>
    <row r="572" s="442" customFormat="1"/>
    <row r="573" s="442" customFormat="1"/>
    <row r="574" s="442" customFormat="1"/>
    <row r="575" s="442" customFormat="1"/>
    <row r="576" s="442" customFormat="1"/>
    <row r="577" s="442" customFormat="1"/>
    <row r="578" s="442" customFormat="1"/>
    <row r="579" s="442" customFormat="1"/>
    <row r="580" s="442" customFormat="1"/>
    <row r="581" s="442" customFormat="1"/>
    <row r="582" s="442" customFormat="1"/>
    <row r="583" s="442" customFormat="1"/>
    <row r="584" s="442" customFormat="1"/>
    <row r="585" s="442" customFormat="1"/>
    <row r="586" s="442" customFormat="1"/>
    <row r="587" s="442" customFormat="1"/>
    <row r="588" s="442" customFormat="1"/>
    <row r="589" s="442" customFormat="1"/>
    <row r="590" s="442" customFormat="1"/>
    <row r="591" s="442" customFormat="1"/>
    <row r="592" s="442" customFormat="1"/>
    <row r="593" s="442" customFormat="1"/>
    <row r="594" s="442" customFormat="1"/>
    <row r="595" s="442" customFormat="1"/>
    <row r="596" s="442" customFormat="1"/>
    <row r="597" s="442" customFormat="1"/>
    <row r="598" s="442" customFormat="1"/>
    <row r="599" s="442" customFormat="1"/>
    <row r="600" s="442" customFormat="1"/>
    <row r="601" s="442" customFormat="1"/>
    <row r="602" s="442" customFormat="1"/>
    <row r="603" s="442" customFormat="1"/>
    <row r="604" s="442" customFormat="1"/>
    <row r="605" s="442" customFormat="1"/>
    <row r="606" s="442" customFormat="1"/>
    <row r="607" s="442" customFormat="1"/>
    <row r="608" s="442" customFormat="1"/>
    <row r="609" s="442" customFormat="1"/>
    <row r="610" s="442" customFormat="1"/>
    <row r="611" s="442" customFormat="1"/>
    <row r="612" s="442" customFormat="1"/>
    <row r="613" s="442" customFormat="1"/>
    <row r="614" s="442" customFormat="1"/>
    <row r="615" s="442" customFormat="1"/>
    <row r="616" s="442" customFormat="1"/>
    <row r="617" s="442" customFormat="1"/>
    <row r="618" s="442" customFormat="1"/>
    <row r="619" s="442" customFormat="1"/>
    <row r="620" s="442" customFormat="1"/>
    <row r="621" s="442" customFormat="1"/>
    <row r="622" s="442" customFormat="1"/>
    <row r="623" s="442" customFormat="1"/>
    <row r="624" s="442" customFormat="1"/>
    <row r="625" s="442" customFormat="1"/>
    <row r="626" s="442" customFormat="1"/>
    <row r="627" s="442" customFormat="1"/>
    <row r="628" s="442" customFormat="1"/>
    <row r="629" s="442" customFormat="1"/>
    <row r="630" s="442" customFormat="1"/>
    <row r="631" s="442" customFormat="1"/>
    <row r="632" s="442" customFormat="1"/>
    <row r="633" s="442" customFormat="1"/>
    <row r="634" s="442" customFormat="1"/>
    <row r="635" s="442" customFormat="1"/>
    <row r="636" s="442" customFormat="1"/>
    <row r="637" s="442" customFormat="1"/>
    <row r="638" s="442" customFormat="1"/>
    <row r="639" s="442" customFormat="1"/>
    <row r="640" s="442" customFormat="1"/>
    <row r="641" s="442" customFormat="1"/>
    <row r="642" s="442" customFormat="1"/>
    <row r="643" s="442" customFormat="1"/>
    <row r="644" s="442" customFormat="1"/>
    <row r="645" s="442" customFormat="1"/>
    <row r="646" s="442" customFormat="1"/>
    <row r="647" s="442" customFormat="1"/>
    <row r="648" s="442" customFormat="1"/>
    <row r="649" s="442" customFormat="1"/>
    <row r="650" s="442" customFormat="1"/>
    <row r="651" s="442" customFormat="1"/>
    <row r="652" s="442" customFormat="1"/>
    <row r="653" s="442" customFormat="1"/>
    <row r="654" s="442" customFormat="1"/>
    <row r="655" s="442" customFormat="1"/>
    <row r="656" s="442" customFormat="1"/>
    <row r="657" s="442" customFormat="1"/>
    <row r="658" s="442" customFormat="1"/>
    <row r="659" s="442" customFormat="1"/>
    <row r="660" s="442" customFormat="1"/>
    <row r="661" s="442" customFormat="1"/>
    <row r="662" s="442" customFormat="1"/>
    <row r="663" s="442" customFormat="1"/>
    <row r="664" s="442" customFormat="1"/>
    <row r="665" s="442" customFormat="1"/>
    <row r="666" s="442" customFormat="1"/>
    <row r="667" s="442" customFormat="1"/>
    <row r="668" s="442" customFormat="1"/>
    <row r="669" s="442" customFormat="1"/>
    <row r="670" s="442" customFormat="1"/>
    <row r="671" s="442" customFormat="1"/>
    <row r="672" s="442" customFormat="1"/>
    <row r="673" spans="1:26" s="442" customFormat="1"/>
    <row r="674" spans="1:26" s="442" customFormat="1"/>
    <row r="675" spans="1:26" s="442" customFormat="1"/>
    <row r="676" spans="1:26" s="442" customFormat="1"/>
    <row r="677" spans="1:26" s="442" customFormat="1">
      <c r="Z677" s="713"/>
    </row>
    <row r="678" spans="1:26" s="442" customFormat="1">
      <c r="Z678" s="713"/>
    </row>
    <row r="679" spans="1:26">
      <c r="A679" s="442"/>
      <c r="O679" s="442"/>
      <c r="P679" s="442"/>
      <c r="Q679" s="442"/>
      <c r="R679" s="442"/>
      <c r="S679" s="442"/>
      <c r="T679" s="442"/>
      <c r="U679" s="442"/>
      <c r="V679" s="442"/>
      <c r="W679" s="442"/>
      <c r="X679" s="442"/>
      <c r="Y679" s="442"/>
    </row>
    <row r="680" spans="1:26">
      <c r="A680" s="442"/>
      <c r="O680" s="442"/>
      <c r="P680" s="442"/>
      <c r="Q680" s="442"/>
      <c r="R680" s="442"/>
      <c r="S680" s="442"/>
      <c r="T680" s="442"/>
      <c r="U680" s="442"/>
      <c r="V680" s="442"/>
      <c r="W680" s="442"/>
      <c r="X680" s="442"/>
      <c r="Y680" s="442"/>
      <c r="Z680" s="442"/>
    </row>
    <row r="681" spans="1:26">
      <c r="A681" s="442"/>
      <c r="O681" s="442"/>
      <c r="P681" s="442"/>
      <c r="Q681" s="442"/>
      <c r="R681" s="442"/>
      <c r="S681" s="442"/>
      <c r="T681" s="442"/>
      <c r="U681" s="442"/>
      <c r="V681" s="442"/>
      <c r="W681" s="442"/>
      <c r="X681" s="442"/>
      <c r="Y681" s="442"/>
      <c r="Z681" s="442"/>
    </row>
    <row r="682" spans="1:26" s="442" customFormat="1"/>
    <row r="683" spans="1:26" s="442" customFormat="1"/>
    <row r="684" spans="1:26" s="442" customFormat="1">
      <c r="A684" s="713"/>
    </row>
    <row r="685" spans="1:26" s="442" customFormat="1">
      <c r="A685" s="713"/>
    </row>
    <row r="686" spans="1:26" s="442" customFormat="1">
      <c r="A686" s="713"/>
      <c r="S686" s="713"/>
      <c r="Z686" s="713"/>
    </row>
    <row r="687" spans="1:26" s="442" customFormat="1">
      <c r="A687" s="713"/>
      <c r="R687" s="713"/>
      <c r="S687" s="713"/>
      <c r="W687" s="713"/>
      <c r="X687" s="713"/>
      <c r="Y687" s="713"/>
      <c r="Z687" s="713"/>
    </row>
  </sheetData>
  <sheetProtection algorithmName="SHA-512" hashValue="oBf37ipWHQ1bMs+Xt9ipza/2iTL/4czea9L4MkD2UdV7hFZ32tAI4kxBNK+Hzpjqt4H4Pl2FAP1SSwa05eXujA==" saltValue="0o1uPX8c38YhKhDEDtLQdw==" spinCount="100000" sheet="1" objects="1" scenarios="1"/>
  <protectedRanges>
    <protectedRange sqref="B30:G35" name="範囲3"/>
    <protectedRange sqref="B24:G28" name="範囲2"/>
    <protectedRange sqref="C7:C8 E8:G8 J7 J16 T29 C5:F6 E7:F7 G5:G7 C21:G21 F19:G20 C9:G18" name="範囲1"/>
    <protectedRange sqref="D7:D8" name="範囲1_1"/>
  </protectedRanges>
  <mergeCells count="2">
    <mergeCell ref="K3:M3"/>
    <mergeCell ref="O3:Q3"/>
  </mergeCells>
  <phoneticPr fontId="9"/>
  <pageMargins left="0.70866141732283472" right="0.70866141732283472" top="0.78740157480314965" bottom="0.78740157480314965" header="0.31496062992125984" footer="0.31496062992125984"/>
  <pageSetup paperSize="9" scale="10" orientation="landscape" r:id="rId1"/>
  <headerFooter>
    <oddHeader>&amp;L&amp;D&amp;C&amp;A&amp;R&amp;F</oddHead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FB056-BAEA-4432-984F-7EAC05A1C2BE}">
  <sheetPr>
    <pageSetUpPr fitToPage="1"/>
  </sheetPr>
  <dimension ref="A1:AC695"/>
  <sheetViews>
    <sheetView showGridLines="0" topLeftCell="A12" workbookViewId="0">
      <selection activeCell="B40" sqref="B40:G51"/>
    </sheetView>
  </sheetViews>
  <sheetFormatPr defaultColWidth="10.77734375" defaultRowHeight="15.75"/>
  <cols>
    <col min="1" max="1" width="1.5546875" style="154" customWidth="1"/>
    <col min="2" max="2" width="11.5546875" style="72" customWidth="1"/>
    <col min="3" max="3" width="28.21875" style="72" customWidth="1"/>
    <col min="4" max="4" width="7.5546875" style="72" customWidth="1"/>
    <col min="5" max="8" width="20" style="72" customWidth="1"/>
    <col min="9" max="9" width="1.5546875" style="72" customWidth="1"/>
    <col min="10" max="10" width="2.6640625" style="72" customWidth="1"/>
    <col min="11" max="11" width="24.6640625" style="72" customWidth="1"/>
    <col min="12" max="17" width="11" style="72" customWidth="1"/>
    <col min="18" max="20" width="11" style="154" customWidth="1"/>
    <col min="21" max="21" width="1.5546875" style="154" customWidth="1"/>
    <col min="22" max="22" width="2.21875" style="154" customWidth="1"/>
    <col min="23" max="23" width="25.5546875" style="154" customWidth="1"/>
    <col min="24" max="24" width="7.5546875" style="154" customWidth="1"/>
    <col min="25" max="27" width="19.33203125" style="154" customWidth="1"/>
    <col min="28" max="28" width="20.21875" style="154" bestFit="1" customWidth="1"/>
    <col min="29" max="16384" width="10.77734375" style="154"/>
  </cols>
  <sheetData>
    <row r="1" spans="1:28" s="72" customFormat="1" ht="16.5" thickBot="1">
      <c r="A1" s="73" t="s">
        <v>147</v>
      </c>
      <c r="B1" s="74"/>
      <c r="D1" s="74"/>
      <c r="J1" s="75" t="s">
        <v>48</v>
      </c>
      <c r="R1" s="77"/>
      <c r="S1" s="77"/>
      <c r="T1" s="77"/>
      <c r="V1" s="73" t="s">
        <v>79</v>
      </c>
    </row>
    <row r="2" spans="1:28" s="72" customFormat="1">
      <c r="B2" s="78"/>
      <c r="C2" s="79"/>
      <c r="D2" s="383"/>
      <c r="E2" s="162" t="s">
        <v>77</v>
      </c>
      <c r="F2" s="283"/>
      <c r="K2" s="83"/>
      <c r="L2" s="84" t="str">
        <f>"CO2排出量 (kg-CO2/"&amp;D14&amp;"-主生成物)"</f>
        <v>CO2排出量 (kg-CO2/kg-主生成物)</v>
      </c>
      <c r="M2" s="84"/>
      <c r="N2" s="84"/>
      <c r="O2" s="84"/>
      <c r="P2" s="84"/>
      <c r="Q2" s="84"/>
      <c r="R2" s="84"/>
      <c r="S2" s="84"/>
      <c r="T2" s="85"/>
      <c r="W2" s="86"/>
      <c r="X2" s="87"/>
      <c r="Y2" s="84" t="s">
        <v>313</v>
      </c>
      <c r="Z2" s="84"/>
      <c r="AA2" s="84"/>
      <c r="AB2" s="88" t="s">
        <v>235</v>
      </c>
    </row>
    <row r="3" spans="1:28" s="72" customFormat="1">
      <c r="B3" s="89" t="s">
        <v>76</v>
      </c>
      <c r="C3" s="90" t="s">
        <v>181</v>
      </c>
      <c r="D3" s="284" t="s">
        <v>81</v>
      </c>
      <c r="E3" s="170" t="s">
        <v>554</v>
      </c>
      <c r="F3" s="284" t="s">
        <v>289</v>
      </c>
      <c r="K3" s="94" t="s">
        <v>181</v>
      </c>
      <c r="L3" s="366" t="s">
        <v>553</v>
      </c>
      <c r="M3" s="366"/>
      <c r="N3" s="367"/>
      <c r="O3" s="366" t="s">
        <v>376</v>
      </c>
      <c r="P3" s="366"/>
      <c r="Q3" s="366"/>
      <c r="R3" s="368" t="s">
        <v>547</v>
      </c>
      <c r="S3" s="366"/>
      <c r="T3" s="369"/>
      <c r="W3" s="96" t="s">
        <v>181</v>
      </c>
      <c r="X3" s="97" t="s">
        <v>81</v>
      </c>
      <c r="Y3" s="98" t="s">
        <v>50</v>
      </c>
      <c r="Z3" s="99" t="s">
        <v>51</v>
      </c>
      <c r="AA3" s="100" t="s">
        <v>139</v>
      </c>
      <c r="AB3" s="101"/>
    </row>
    <row r="4" spans="1:28" s="72" customFormat="1" ht="16.5" thickBot="1">
      <c r="B4" s="102"/>
      <c r="C4" s="103"/>
      <c r="D4" s="285"/>
      <c r="E4" s="104"/>
      <c r="F4" s="285"/>
      <c r="I4" s="107"/>
      <c r="K4" s="108"/>
      <c r="L4" s="109" t="s">
        <v>50</v>
      </c>
      <c r="M4" s="110" t="s">
        <v>51</v>
      </c>
      <c r="N4" s="110" t="s">
        <v>139</v>
      </c>
      <c r="O4" s="110" t="s">
        <v>377</v>
      </c>
      <c r="P4" s="110" t="s">
        <v>378</v>
      </c>
      <c r="Q4" s="110" t="s">
        <v>379</v>
      </c>
      <c r="R4" s="110" t="s">
        <v>50</v>
      </c>
      <c r="S4" s="110" t="s">
        <v>51</v>
      </c>
      <c r="T4" s="111" t="s">
        <v>139</v>
      </c>
      <c r="W4" s="112"/>
      <c r="X4" s="113"/>
      <c r="Y4" s="114"/>
      <c r="Z4" s="115"/>
      <c r="AA4" s="116"/>
      <c r="AB4" s="117"/>
    </row>
    <row r="5" spans="1:28" s="72" customFormat="1">
      <c r="B5" s="729" t="s">
        <v>93</v>
      </c>
      <c r="C5" s="730" t="s">
        <v>40</v>
      </c>
      <c r="D5" s="731" t="s">
        <v>1</v>
      </c>
      <c r="E5" s="1154"/>
      <c r="F5" s="1155"/>
      <c r="K5" s="122" t="s">
        <v>40</v>
      </c>
      <c r="L5" s="388" t="e">
        <f>$E5*Y5/$E14</f>
        <v>#DIV/0!</v>
      </c>
      <c r="M5" s="124" t="e">
        <f>$E5*Z5/$E14</f>
        <v>#DIV/0!</v>
      </c>
      <c r="N5" s="124" t="e">
        <f>$E5*AA5/$E14</f>
        <v>#DIV/0!</v>
      </c>
      <c r="O5" s="370" t="e">
        <f>$F5*Y5/$F14</f>
        <v>#DIV/0!</v>
      </c>
      <c r="P5" s="371" t="e">
        <f>$F5*Z5/$F14</f>
        <v>#DIV/0!</v>
      </c>
      <c r="Q5" s="371" t="e">
        <f>$F5*AA5/$F14</f>
        <v>#DIV/0!</v>
      </c>
      <c r="R5" s="124" t="s">
        <v>233</v>
      </c>
      <c r="S5" s="124" t="s">
        <v>233</v>
      </c>
      <c r="T5" s="192" t="s">
        <v>233</v>
      </c>
      <c r="W5" s="127" t="s">
        <v>40</v>
      </c>
      <c r="X5" s="128" t="s">
        <v>1</v>
      </c>
      <c r="Y5" s="129">
        <f>バックグラウンドデータ!E22</f>
        <v>0.50600000000000001</v>
      </c>
      <c r="Z5" s="130">
        <f>バックグラウンドデータ!F22</f>
        <v>0.158</v>
      </c>
      <c r="AA5" s="131">
        <f>バックグラウンドデータ!G22</f>
        <v>6.6499999999999997E-3</v>
      </c>
      <c r="AB5" s="132" t="str">
        <f>バックグラウンドデータ!H22</f>
        <v>ガイドライン既定値</v>
      </c>
    </row>
    <row r="6" spans="1:28" s="72" customFormat="1">
      <c r="B6" s="729"/>
      <c r="C6" s="730" t="s">
        <v>41</v>
      </c>
      <c r="D6" s="731" t="s">
        <v>2</v>
      </c>
      <c r="E6" s="1154"/>
      <c r="F6" s="1155"/>
      <c r="I6" s="148"/>
      <c r="K6" s="122" t="s">
        <v>41</v>
      </c>
      <c r="L6" s="123" t="e">
        <f t="shared" ref="L6:N6" si="0">$E6*Y6/$E14</f>
        <v>#DIV/0!</v>
      </c>
      <c r="M6" s="124" t="e">
        <f t="shared" si="0"/>
        <v>#DIV/0!</v>
      </c>
      <c r="N6" s="124" t="e">
        <f t="shared" si="0"/>
        <v>#DIV/0!</v>
      </c>
      <c r="O6" s="370" t="e">
        <f>$F6*Y6/$F14</f>
        <v>#DIV/0!</v>
      </c>
      <c r="P6" s="371" t="e">
        <f>$F6*Z6/$F14</f>
        <v>#DIV/0!</v>
      </c>
      <c r="Q6" s="371" t="e">
        <f>$F6*AA6/$F14</f>
        <v>#DIV/0!</v>
      </c>
      <c r="R6" s="124" t="s">
        <v>233</v>
      </c>
      <c r="S6" s="124" t="s">
        <v>233</v>
      </c>
      <c r="T6" s="192" t="s">
        <v>233</v>
      </c>
      <c r="W6" s="127" t="s">
        <v>41</v>
      </c>
      <c r="X6" s="128" t="s">
        <v>2</v>
      </c>
      <c r="Y6" s="129">
        <f>バックグラウンドデータ!E26</f>
        <v>5.0999999999999997E-2</v>
      </c>
      <c r="Z6" s="130">
        <f>バックグラウンドデータ!F26</f>
        <v>5.0999999999999997E-2</v>
      </c>
      <c r="AA6" s="131">
        <f>バックグラウンドデータ!G26</f>
        <v>2.2399999999999998E-3</v>
      </c>
      <c r="AB6" s="132" t="str">
        <f>バックグラウンドデータ!H26</f>
        <v>ガイドライン既定値</v>
      </c>
    </row>
    <row r="7" spans="1:28" s="72" customFormat="1" ht="16.5" thickBot="1">
      <c r="B7" s="729"/>
      <c r="C7" s="891" t="s">
        <v>364</v>
      </c>
      <c r="D7" s="892" t="s">
        <v>0</v>
      </c>
      <c r="E7" s="1154"/>
      <c r="F7" s="1156"/>
      <c r="I7" s="148"/>
      <c r="K7" s="134" t="s">
        <v>314</v>
      </c>
      <c r="L7" s="135" t="e">
        <f>$E7*Y7/$E14</f>
        <v>#DIV/0!</v>
      </c>
      <c r="M7" s="136" t="e">
        <f>L7</f>
        <v>#DIV/0!</v>
      </c>
      <c r="N7" s="136" t="e">
        <f>M7</f>
        <v>#DIV/0!</v>
      </c>
      <c r="O7" s="372" t="e">
        <f>$F7*Y7/$F14</f>
        <v>#DIV/0!</v>
      </c>
      <c r="P7" s="371" t="e">
        <f>$F7*Y7/$F14</f>
        <v>#DIV/0!</v>
      </c>
      <c r="Q7" s="371" t="e">
        <f>$F7*Y7/$F14</f>
        <v>#DIV/0!</v>
      </c>
      <c r="R7" s="136">
        <f>$E7*Y7</f>
        <v>0</v>
      </c>
      <c r="S7" s="136">
        <f t="shared" ref="S7:T8" si="1">R7</f>
        <v>0</v>
      </c>
      <c r="T7" s="196">
        <f t="shared" si="1"/>
        <v>0</v>
      </c>
      <c r="W7" s="127" t="s">
        <v>314</v>
      </c>
      <c r="X7" s="128" t="s">
        <v>0</v>
      </c>
      <c r="Y7" s="129">
        <f>バックグラウンドデータ!E88</f>
        <v>0</v>
      </c>
      <c r="Z7" s="130" t="s">
        <v>298</v>
      </c>
      <c r="AA7" s="130" t="s">
        <v>298</v>
      </c>
      <c r="AB7" s="132" t="str">
        <f>バックグラウンドデータ!F88</f>
        <v>ガイドライン既定値</v>
      </c>
    </row>
    <row r="8" spans="1:28" s="72" customFormat="1">
      <c r="B8" s="1157" t="s">
        <v>267</v>
      </c>
      <c r="C8" s="919" t="s">
        <v>281</v>
      </c>
      <c r="D8" s="920" t="s">
        <v>0</v>
      </c>
      <c r="E8" s="1158"/>
      <c r="F8" s="1159"/>
      <c r="I8" s="148"/>
      <c r="K8" s="122" t="s">
        <v>375</v>
      </c>
      <c r="L8" s="124" t="s">
        <v>233</v>
      </c>
      <c r="M8" s="124" t="s">
        <v>233</v>
      </c>
      <c r="N8" s="124" t="s">
        <v>233</v>
      </c>
      <c r="O8" s="124" t="s">
        <v>233</v>
      </c>
      <c r="P8" s="124" t="s">
        <v>233</v>
      </c>
      <c r="Q8" s="124" t="s">
        <v>233</v>
      </c>
      <c r="R8" s="136">
        <f>E37</f>
        <v>0</v>
      </c>
      <c r="S8" s="136">
        <f t="shared" si="1"/>
        <v>0</v>
      </c>
      <c r="T8" s="196">
        <f t="shared" si="1"/>
        <v>0</v>
      </c>
      <c r="W8" s="127" t="s">
        <v>243</v>
      </c>
      <c r="X8" s="128" t="s">
        <v>0</v>
      </c>
      <c r="Y8" s="129">
        <f>バックグラウンドデータ!E66</f>
        <v>2.7916418487177221</v>
      </c>
      <c r="Z8" s="130" t="s">
        <v>298</v>
      </c>
      <c r="AA8" s="131" t="s">
        <v>298</v>
      </c>
      <c r="AB8" s="240" t="str">
        <f>バックグラウンドデータ!F66</f>
        <v>3EID</v>
      </c>
    </row>
    <row r="9" spans="1:28" s="72" customFormat="1">
      <c r="B9" s="1160" t="s">
        <v>267</v>
      </c>
      <c r="C9" s="923" t="s">
        <v>282</v>
      </c>
      <c r="D9" s="731" t="s">
        <v>0</v>
      </c>
      <c r="E9" s="1154"/>
      <c r="F9" s="1155"/>
      <c r="I9" s="148"/>
      <c r="K9" s="257" t="s">
        <v>279</v>
      </c>
      <c r="L9" s="258">
        <f>G28</f>
        <v>0</v>
      </c>
      <c r="M9" s="259">
        <f>G28</f>
        <v>0</v>
      </c>
      <c r="N9" s="259">
        <f>G28</f>
        <v>0</v>
      </c>
      <c r="O9" s="258">
        <f>H28</f>
        <v>0</v>
      </c>
      <c r="P9" s="259">
        <f>H28</f>
        <v>0</v>
      </c>
      <c r="Q9" s="259">
        <f>H28</f>
        <v>0</v>
      </c>
      <c r="R9" s="259">
        <f>G22</f>
        <v>0</v>
      </c>
      <c r="S9" s="259">
        <f>G22</f>
        <v>0</v>
      </c>
      <c r="T9" s="260">
        <f>G22</f>
        <v>0</v>
      </c>
      <c r="W9" s="127" t="s">
        <v>247</v>
      </c>
      <c r="X9" s="128" t="s">
        <v>0</v>
      </c>
      <c r="Y9" s="129">
        <f>バックグラウンドデータ!E67</f>
        <v>0.72540303130255357</v>
      </c>
      <c r="Z9" s="130" t="s">
        <v>298</v>
      </c>
      <c r="AA9" s="131" t="s">
        <v>298</v>
      </c>
      <c r="AB9" s="240" t="str">
        <f>バックグラウンドデータ!F67</f>
        <v>3EID</v>
      </c>
    </row>
    <row r="10" spans="1:28" s="72" customFormat="1" ht="16.5" thickBot="1">
      <c r="B10" s="1160" t="s">
        <v>267</v>
      </c>
      <c r="C10" s="923" t="s">
        <v>283</v>
      </c>
      <c r="D10" s="731" t="s">
        <v>73</v>
      </c>
      <c r="E10" s="1154"/>
      <c r="F10" s="1155"/>
      <c r="I10" s="148"/>
      <c r="K10" s="134" t="s">
        <v>386</v>
      </c>
      <c r="L10" s="135">
        <f>-E28*Y6</f>
        <v>0</v>
      </c>
      <c r="M10" s="136">
        <f>-E28*Z6</f>
        <v>0</v>
      </c>
      <c r="N10" s="136">
        <f>-E28*AA6</f>
        <v>0</v>
      </c>
      <c r="O10" s="135">
        <f>-F28*Y6</f>
        <v>0</v>
      </c>
      <c r="P10" s="136">
        <f>-F28*Z6</f>
        <v>0</v>
      </c>
      <c r="Q10" s="136">
        <f>-F28*AA6</f>
        <v>0</v>
      </c>
      <c r="R10" s="136">
        <f>-Y6*E22</f>
        <v>0</v>
      </c>
      <c r="S10" s="136">
        <f>-Z6*E22</f>
        <v>0</v>
      </c>
      <c r="T10" s="196">
        <f>-AA6*E22</f>
        <v>0</v>
      </c>
      <c r="W10" s="127" t="s">
        <v>239</v>
      </c>
      <c r="X10" s="128" t="s">
        <v>0</v>
      </c>
      <c r="Y10" s="129">
        <f>バックグラウンドデータ!E64</f>
        <v>0.72540303130255357</v>
      </c>
      <c r="Z10" s="130" t="s">
        <v>298</v>
      </c>
      <c r="AA10" s="131" t="s">
        <v>298</v>
      </c>
      <c r="AB10" s="240" t="str">
        <f>バックグラウンドデータ!F64</f>
        <v>3EID</v>
      </c>
    </row>
    <row r="11" spans="1:28" s="72" customFormat="1" ht="16.5" thickBot="1">
      <c r="B11" s="1160" t="s">
        <v>267</v>
      </c>
      <c r="C11" s="923" t="s">
        <v>284</v>
      </c>
      <c r="D11" s="731" t="s">
        <v>73</v>
      </c>
      <c r="E11" s="1154"/>
      <c r="F11" s="1155"/>
      <c r="I11" s="148"/>
      <c r="K11" s="307" t="s">
        <v>546</v>
      </c>
      <c r="L11" s="308" t="e">
        <f t="shared" ref="L11:Q11" si="2">SUM(L5:L10)</f>
        <v>#DIV/0!</v>
      </c>
      <c r="M11" s="309" t="e">
        <f t="shared" si="2"/>
        <v>#DIV/0!</v>
      </c>
      <c r="N11" s="309" t="e">
        <f t="shared" si="2"/>
        <v>#DIV/0!</v>
      </c>
      <c r="O11" s="309" t="e">
        <f t="shared" si="2"/>
        <v>#DIV/0!</v>
      </c>
      <c r="P11" s="309" t="e">
        <f t="shared" si="2"/>
        <v>#DIV/0!</v>
      </c>
      <c r="Q11" s="309" t="e">
        <f t="shared" si="2"/>
        <v>#DIV/0!</v>
      </c>
      <c r="R11" s="309">
        <f>SUM(R5:R10)</f>
        <v>0</v>
      </c>
      <c r="S11" s="309">
        <f t="shared" ref="S11:T11" si="3">SUM(S5:S10)</f>
        <v>0</v>
      </c>
      <c r="T11" s="316">
        <f t="shared" si="3"/>
        <v>0</v>
      </c>
      <c r="W11" s="143" t="s">
        <v>250</v>
      </c>
      <c r="X11" s="144" t="s">
        <v>0</v>
      </c>
      <c r="Y11" s="145">
        <f>バックグラウンドデータ!E68</f>
        <v>2.7916418487177221</v>
      </c>
      <c r="Z11" s="146" t="s">
        <v>298</v>
      </c>
      <c r="AA11" s="147" t="s">
        <v>298</v>
      </c>
      <c r="AB11" s="244" t="str">
        <f>バックグラウンドデータ!F68</f>
        <v>3EID</v>
      </c>
    </row>
    <row r="12" spans="1:28" s="72" customFormat="1" ht="16.5" thickBot="1">
      <c r="B12" s="1161" t="s">
        <v>268</v>
      </c>
      <c r="C12" s="925" t="s">
        <v>269</v>
      </c>
      <c r="D12" s="926" t="s">
        <v>73</v>
      </c>
      <c r="E12" s="1154"/>
      <c r="F12" s="1155"/>
      <c r="I12" s="148"/>
      <c r="K12" s="149" t="s">
        <v>218</v>
      </c>
      <c r="L12" s="326" t="e">
        <f>-(L11-R11)</f>
        <v>#DIV/0!</v>
      </c>
      <c r="M12" s="328" t="e">
        <f>-(M11-S11)</f>
        <v>#DIV/0!</v>
      </c>
      <c r="N12" s="328" t="e">
        <f>-(N11-T11)</f>
        <v>#DIV/0!</v>
      </c>
      <c r="O12" s="328" t="e">
        <f>-(O11-R11)</f>
        <v>#DIV/0!</v>
      </c>
      <c r="P12" s="328" t="e">
        <f>-(P11-S11)</f>
        <v>#DIV/0!</v>
      </c>
      <c r="Q12" s="328" t="e">
        <f>-(Q11-T11)</f>
        <v>#DIV/0!</v>
      </c>
      <c r="R12" s="328" t="s">
        <v>263</v>
      </c>
      <c r="S12" s="328" t="s">
        <v>233</v>
      </c>
      <c r="T12" s="330" t="s">
        <v>233</v>
      </c>
    </row>
    <row r="13" spans="1:28" s="72" customFormat="1">
      <c r="B13" s="1161" t="s">
        <v>268</v>
      </c>
      <c r="C13" s="925" t="s">
        <v>365</v>
      </c>
      <c r="D13" s="898" t="s">
        <v>0</v>
      </c>
      <c r="E13" s="1162"/>
      <c r="F13" s="1163"/>
      <c r="I13" s="148"/>
      <c r="K13" s="313"/>
      <c r="L13" s="314"/>
      <c r="M13" s="314"/>
      <c r="N13" s="314"/>
      <c r="O13" s="314"/>
      <c r="P13" s="314"/>
      <c r="Q13" s="314"/>
      <c r="R13" s="314"/>
      <c r="S13" s="314"/>
      <c r="T13" s="314"/>
      <c r="W13" s="86" t="s">
        <v>180</v>
      </c>
      <c r="X13" s="87" t="s">
        <v>3</v>
      </c>
      <c r="Y13" s="349" t="s">
        <v>369</v>
      </c>
      <c r="Z13" s="166" t="s">
        <v>235</v>
      </c>
      <c r="AA13" s="153"/>
      <c r="AB13" s="313"/>
    </row>
    <row r="14" spans="1:28" s="72" customFormat="1" ht="16.5" thickBot="1">
      <c r="B14" s="1164" t="s">
        <v>271</v>
      </c>
      <c r="C14" s="1165" t="s">
        <v>270</v>
      </c>
      <c r="D14" s="1166" t="s">
        <v>73</v>
      </c>
      <c r="E14" s="1167">
        <f>SUMIF(B8:B13,B14,E8:E13)</f>
        <v>0</v>
      </c>
      <c r="F14" s="1168">
        <f>SUMIF(B8:B13,B14,F8:F13)</f>
        <v>0</v>
      </c>
      <c r="I14" s="148"/>
      <c r="J14" s="75" t="s">
        <v>151</v>
      </c>
      <c r="K14" s="313"/>
      <c r="L14" s="314"/>
      <c r="M14" s="314"/>
      <c r="N14" s="314"/>
      <c r="O14" s="314"/>
      <c r="P14" s="314"/>
      <c r="Q14" s="314"/>
      <c r="R14" s="314"/>
      <c r="S14" s="314"/>
      <c r="T14" s="314"/>
      <c r="W14" s="112"/>
      <c r="X14" s="113"/>
      <c r="Y14" s="115" t="s">
        <v>366</v>
      </c>
      <c r="Z14" s="348"/>
      <c r="AA14" s="153"/>
      <c r="AB14" s="313"/>
    </row>
    <row r="15" spans="1:28" s="72" customFormat="1" ht="16.5" thickBot="1">
      <c r="B15" s="1169" t="s">
        <v>272</v>
      </c>
      <c r="C15" s="1170" t="s">
        <v>270</v>
      </c>
      <c r="D15" s="1171" t="s">
        <v>73</v>
      </c>
      <c r="E15" s="1172">
        <f>SUMIF(B8:B13,B15,E8:E13)</f>
        <v>0</v>
      </c>
      <c r="F15" s="1173">
        <f>SUMIF(B8:B13,B15,F8:F13)</f>
        <v>0</v>
      </c>
      <c r="I15" s="148"/>
      <c r="K15" s="313"/>
      <c r="L15" s="314"/>
      <c r="M15" s="314"/>
      <c r="N15" s="314"/>
      <c r="O15" s="314"/>
      <c r="P15" s="314"/>
      <c r="Q15" s="314"/>
      <c r="R15" s="314"/>
      <c r="S15" s="314"/>
      <c r="T15" s="314"/>
      <c r="W15" s="317" t="s">
        <v>364</v>
      </c>
      <c r="X15" s="252" t="s">
        <v>392</v>
      </c>
      <c r="Y15" s="343">
        <f>バックグラウンドデータ!E97</f>
        <v>3.38</v>
      </c>
      <c r="Z15" s="345" t="str">
        <f>バックグラウンドデータ!E109</f>
        <v>ガイドライン既定値</v>
      </c>
      <c r="AA15" s="314"/>
    </row>
    <row r="16" spans="1:28" s="72" customFormat="1" ht="16.5" thickBot="1">
      <c r="B16" s="1174" t="s">
        <v>450</v>
      </c>
      <c r="C16" s="1175"/>
      <c r="D16" s="777" t="s">
        <v>73</v>
      </c>
      <c r="E16" s="827">
        <f>SUM(E8:E13)</f>
        <v>0</v>
      </c>
      <c r="F16" s="1176">
        <f>SUM(F8:F13)</f>
        <v>0</v>
      </c>
      <c r="I16" s="148"/>
      <c r="K16" s="313"/>
      <c r="L16" s="314"/>
      <c r="M16" s="314"/>
      <c r="N16" s="314"/>
      <c r="O16" s="314"/>
      <c r="P16" s="314"/>
      <c r="Q16" s="314"/>
      <c r="R16" s="314"/>
      <c r="S16" s="314"/>
      <c r="T16" s="314"/>
      <c r="W16" s="127" t="s">
        <v>247</v>
      </c>
      <c r="X16" s="128" t="s">
        <v>73</v>
      </c>
      <c r="Y16" s="129">
        <f>バックグラウンドデータ!E102</f>
        <v>3.32</v>
      </c>
      <c r="Z16" s="346" t="str">
        <f>バックグラウンドデータ!E95</f>
        <v>ガイドライン既定値</v>
      </c>
      <c r="AA16" s="314"/>
    </row>
    <row r="17" spans="1:28" s="72" customFormat="1">
      <c r="W17" s="127" t="s">
        <v>239</v>
      </c>
      <c r="X17" s="128" t="s">
        <v>0</v>
      </c>
      <c r="Y17" s="129">
        <f>バックグラウンドデータ!E103</f>
        <v>3.35</v>
      </c>
      <c r="Z17" s="346" t="str">
        <f>バックグラウンドデータ!E95</f>
        <v>ガイドライン既定値</v>
      </c>
      <c r="AA17" s="314"/>
    </row>
    <row r="18" spans="1:28" s="72" customFormat="1" ht="16.5" thickBot="1">
      <c r="A18" s="76" t="s">
        <v>460</v>
      </c>
      <c r="W18" s="272" t="s">
        <v>250</v>
      </c>
      <c r="X18" s="128" t="s">
        <v>0</v>
      </c>
      <c r="Y18" s="129">
        <f>バックグラウンドデータ!E104</f>
        <v>3.36</v>
      </c>
      <c r="Z18" s="346" t="str">
        <f>バックグラウンドデータ!E95</f>
        <v>ガイドライン既定値</v>
      </c>
      <c r="AA18" s="314"/>
    </row>
    <row r="19" spans="1:28" s="72" customFormat="1">
      <c r="B19" s="159"/>
      <c r="C19" s="394"/>
      <c r="D19" s="397"/>
      <c r="E19" s="351" t="s">
        <v>457</v>
      </c>
      <c r="F19" s="363"/>
      <c r="G19" s="351" t="s">
        <v>372</v>
      </c>
      <c r="H19" s="352"/>
      <c r="W19" s="272" t="s">
        <v>269</v>
      </c>
      <c r="X19" s="128" t="s">
        <v>0</v>
      </c>
      <c r="Y19" s="129">
        <f>バックグラウンドデータ!E101</f>
        <v>2.33</v>
      </c>
      <c r="Z19" s="346" t="str">
        <f>バックグラウンドデータ!F101</f>
        <v>ガイドライン既定値</v>
      </c>
      <c r="AA19" s="314"/>
    </row>
    <row r="20" spans="1:28" s="72" customFormat="1" ht="16.5" thickBot="1">
      <c r="B20" s="167" t="s">
        <v>76</v>
      </c>
      <c r="C20" s="395" t="s">
        <v>180</v>
      </c>
      <c r="D20" s="398" t="s">
        <v>3</v>
      </c>
      <c r="E20" s="359" t="s">
        <v>551</v>
      </c>
      <c r="F20" s="350" t="s">
        <v>289</v>
      </c>
      <c r="G20" s="357" t="s">
        <v>551</v>
      </c>
      <c r="H20" s="353" t="s">
        <v>289</v>
      </c>
      <c r="W20" s="143" t="s">
        <v>365</v>
      </c>
      <c r="X20" s="144" t="s">
        <v>0</v>
      </c>
      <c r="Y20" s="145">
        <f>バックグラウンドデータ!E105</f>
        <v>3.03</v>
      </c>
      <c r="Z20" s="347" t="str">
        <f>バックグラウンドデータ!E95</f>
        <v>ガイドライン既定値</v>
      </c>
      <c r="AA20" s="314"/>
    </row>
    <row r="21" spans="1:28" s="72" customFormat="1" ht="16.5" thickBot="1">
      <c r="B21" s="354"/>
      <c r="C21" s="396"/>
      <c r="D21" s="399"/>
      <c r="E21" s="355"/>
      <c r="F21" s="358"/>
      <c r="G21" s="355"/>
      <c r="H21" s="356"/>
      <c r="X21" s="315"/>
      <c r="Y21" s="314"/>
      <c r="Z21" s="314"/>
      <c r="AA21" s="314"/>
    </row>
    <row r="22" spans="1:28" s="72" customFormat="1" ht="16.5" thickBot="1">
      <c r="A22" s="73"/>
      <c r="B22" s="1177" t="s">
        <v>448</v>
      </c>
      <c r="C22" s="1178" t="s">
        <v>453</v>
      </c>
      <c r="D22" s="1179" t="s">
        <v>73</v>
      </c>
      <c r="E22" s="1180">
        <f>E7*Y24</f>
        <v>0</v>
      </c>
      <c r="F22" s="1180" t="s">
        <v>454</v>
      </c>
      <c r="G22" s="1180">
        <f>E7*Y15</f>
        <v>0</v>
      </c>
      <c r="H22" s="1181" t="s">
        <v>454</v>
      </c>
      <c r="W22" s="86" t="s">
        <v>180</v>
      </c>
      <c r="X22" s="87" t="s">
        <v>3</v>
      </c>
      <c r="Y22" s="349" t="s">
        <v>367</v>
      </c>
      <c r="Z22" s="166" t="s">
        <v>235</v>
      </c>
      <c r="AA22" s="314"/>
      <c r="AB22" s="344"/>
    </row>
    <row r="23" spans="1:28" s="72" customFormat="1" ht="16.5" thickBot="1">
      <c r="A23" s="73"/>
      <c r="B23" s="1182" t="str">
        <f>B9</f>
        <v>主生成物</v>
      </c>
      <c r="C23" s="1183" t="s">
        <v>282</v>
      </c>
      <c r="D23" s="1184" t="s">
        <v>374</v>
      </c>
      <c r="E23" s="1185">
        <f>IF(B23="主生成物",0,IF(B23="副生成物",E9*Y25,FALSE))</f>
        <v>0</v>
      </c>
      <c r="F23" s="1185">
        <f>IF(B23="主生成物",0,IF(B23="副生成物",F9*Y25,FALSE))</f>
        <v>0</v>
      </c>
      <c r="G23" s="1185">
        <f>IF(B23="主生成物",0,IF(B23="副生成物",E9*Y16,FALSE))</f>
        <v>0</v>
      </c>
      <c r="H23" s="1186">
        <f>IF(B23="主生成物",0,IF(B23="副生成物",F9*Y16,FALSE))</f>
        <v>0</v>
      </c>
      <c r="J23" s="75"/>
      <c r="W23" s="112"/>
      <c r="X23" s="113"/>
      <c r="Y23" s="115" t="s">
        <v>368</v>
      </c>
      <c r="Z23" s="348"/>
      <c r="AA23" s="314"/>
      <c r="AB23" s="344"/>
    </row>
    <row r="24" spans="1:28" s="72" customFormat="1">
      <c r="A24" s="73"/>
      <c r="B24" s="1187" t="str">
        <f>B10</f>
        <v>主生成物</v>
      </c>
      <c r="C24" s="1188" t="s">
        <v>283</v>
      </c>
      <c r="D24" s="1189" t="s">
        <v>374</v>
      </c>
      <c r="E24" s="1185">
        <f>IF(B24="主生成物",0,IF(B24="副生成物",E10*Y26,FALSE))</f>
        <v>0</v>
      </c>
      <c r="F24" s="1185">
        <f>IF(B24="主生成物",0,IF(B24="副生成物",F10*Y26,FALSE))</f>
        <v>0</v>
      </c>
      <c r="G24" s="1185">
        <f>IF(B24="主生成物",0,IF(B24="副生成物",E10*Y17,FALSE))</f>
        <v>0</v>
      </c>
      <c r="H24" s="1186">
        <f>IF(B24="主生成物",0,IF(B24="副生成物",F10*Y17,FALSE))</f>
        <v>0</v>
      </c>
      <c r="J24" s="75"/>
      <c r="W24" s="317" t="s">
        <v>364</v>
      </c>
      <c r="X24" s="252" t="s">
        <v>392</v>
      </c>
      <c r="Y24" s="343">
        <f>バックグラウンドデータ!E111</f>
        <v>40.200000000000003</v>
      </c>
      <c r="Z24" s="345" t="str">
        <f>バックグラウンドデータ!F111</f>
        <v>ガイドライン既定値</v>
      </c>
      <c r="AA24" s="314"/>
      <c r="AB24" s="344"/>
    </row>
    <row r="25" spans="1:28" s="72" customFormat="1">
      <c r="B25" s="1187" t="str">
        <f>B11</f>
        <v>主生成物</v>
      </c>
      <c r="C25" s="1188" t="s">
        <v>284</v>
      </c>
      <c r="D25" s="1189" t="s">
        <v>374</v>
      </c>
      <c r="E25" s="1185">
        <f>IF(B25="主生成物",0,IF(B25="副生成物",E11*Y27,FALSE))</f>
        <v>0</v>
      </c>
      <c r="F25" s="1185">
        <f>IF(B25="主生成物",0,IF(B25="副生成物",F11*Y27,FALSE))</f>
        <v>0</v>
      </c>
      <c r="G25" s="1185">
        <f>IF(B25="主生成物",0,IF(B25="副生成物",E11*Y18,FALSE))</f>
        <v>0</v>
      </c>
      <c r="H25" s="1186">
        <f>IF(B25="主生成物",0,IF(B25="副生成物",F11*Y18,FALSE))</f>
        <v>0</v>
      </c>
      <c r="W25" s="127" t="s">
        <v>247</v>
      </c>
      <c r="X25" s="128" t="s">
        <v>2</v>
      </c>
      <c r="Y25" s="129">
        <f>バックグラウンドデータ!E116</f>
        <v>41.4</v>
      </c>
      <c r="Z25" s="346" t="str">
        <f>バックグラウンドデータ!F116</f>
        <v>ガイドライン既定値</v>
      </c>
      <c r="AA25" s="314"/>
      <c r="AB25" s="344"/>
    </row>
    <row r="26" spans="1:28" s="72" customFormat="1">
      <c r="B26" s="1187" t="str">
        <f>B12</f>
        <v>副生成物</v>
      </c>
      <c r="C26" s="1188" t="s">
        <v>269</v>
      </c>
      <c r="D26" s="1189" t="s">
        <v>374</v>
      </c>
      <c r="E26" s="1185">
        <f>IF(B26="主生成物",0,IF(B26="副生成物",E12*Y28,FALSE))</f>
        <v>0</v>
      </c>
      <c r="F26" s="1185">
        <f>IF(B26="主生成物",0,IF(B26="副生成物",F12*Y28,FALSE))</f>
        <v>0</v>
      </c>
      <c r="G26" s="1185">
        <f>IF(B26="主生成物",0,IF(B26="副生成物",E12*Y19,FALSE))</f>
        <v>0</v>
      </c>
      <c r="H26" s="1186">
        <f>IF(B26="主生成物",0,IF(B26="副生成物",F12*Y19,FALSE))</f>
        <v>0</v>
      </c>
      <c r="W26" s="127" t="s">
        <v>239</v>
      </c>
      <c r="X26" s="128" t="s">
        <v>0</v>
      </c>
      <c r="Y26" s="129">
        <f>バックグラウンドデータ!E117</f>
        <v>41</v>
      </c>
      <c r="Z26" s="346" t="str">
        <f>バックグラウンドデータ!F117</f>
        <v>ガイドライン既定値</v>
      </c>
      <c r="AA26" s="314"/>
      <c r="AB26" s="344"/>
    </row>
    <row r="27" spans="1:28" s="72" customFormat="1" ht="16.5" thickBot="1">
      <c r="B27" s="1190" t="str">
        <f>B13</f>
        <v>副生成物</v>
      </c>
      <c r="C27" s="1191" t="s">
        <v>365</v>
      </c>
      <c r="D27" s="1192" t="s">
        <v>374</v>
      </c>
      <c r="E27" s="1193">
        <f>IF(B27="主生成物",0,IF(B27="副生成物",E13*Y29,FALSE))</f>
        <v>0</v>
      </c>
      <c r="F27" s="1185">
        <f>IF(B27="主生成物",0,IF(B27="副生成物",F13*Y29,FALSE))</f>
        <v>0</v>
      </c>
      <c r="G27" s="1193">
        <f>IF(B27="主生成物",0,IF(B27="副生成物",E13*Y20,FALSE))</f>
        <v>0</v>
      </c>
      <c r="H27" s="1186">
        <f>IF(B27="主生成物",0,IF(B27="副生成物",F13*Y20,FALSE))</f>
        <v>0</v>
      </c>
      <c r="W27" s="272" t="s">
        <v>250</v>
      </c>
      <c r="X27" s="128" t="s">
        <v>0</v>
      </c>
      <c r="Y27" s="129">
        <f>バックグラウンドデータ!E118</f>
        <v>41.7</v>
      </c>
      <c r="Z27" s="346" t="str">
        <f>バックグラウンドデータ!F118</f>
        <v>ガイドライン既定値</v>
      </c>
    </row>
    <row r="28" spans="1:28" s="72" customFormat="1" ht="16.5" thickBot="1">
      <c r="B28" s="1194" t="s">
        <v>451</v>
      </c>
      <c r="C28" s="1195"/>
      <c r="D28" s="1179" t="s">
        <v>374</v>
      </c>
      <c r="E28" s="1180">
        <f>SUM(E23:E27)</f>
        <v>0</v>
      </c>
      <c r="F28" s="1180">
        <f>SUM(F23:F27)</f>
        <v>0</v>
      </c>
      <c r="G28" s="1180">
        <f>SUM(G23:G27)</f>
        <v>0</v>
      </c>
      <c r="H28" s="1196">
        <f>SUM(H23:H27)</f>
        <v>0</v>
      </c>
      <c r="W28" s="272" t="s">
        <v>269</v>
      </c>
      <c r="X28" s="128" t="s">
        <v>0</v>
      </c>
      <c r="Y28" s="129">
        <f>バックグラウンドデータ!E115</f>
        <v>17</v>
      </c>
      <c r="Z28" s="346" t="str">
        <f>バックグラウンドデータ!F115</f>
        <v>ガイドライン既定値</v>
      </c>
    </row>
    <row r="29" spans="1:28" s="72" customFormat="1" ht="16.5" thickBot="1">
      <c r="W29" s="143" t="s">
        <v>365</v>
      </c>
      <c r="X29" s="144" t="s">
        <v>0</v>
      </c>
      <c r="Y29" s="145">
        <f>バックグラウンドデータ!E119</f>
        <v>48.8</v>
      </c>
      <c r="Z29" s="347" t="str">
        <f>バックグラウンドデータ!F119</f>
        <v>ガイドライン既定値</v>
      </c>
    </row>
    <row r="30" spans="1:28" s="72" customFormat="1" ht="16.5" thickBot="1">
      <c r="A30" s="76" t="s">
        <v>384</v>
      </c>
    </row>
    <row r="31" spans="1:28" s="72" customFormat="1">
      <c r="B31" s="159" t="s">
        <v>76</v>
      </c>
      <c r="C31" s="394" t="s">
        <v>180</v>
      </c>
      <c r="D31" s="397" t="s">
        <v>3</v>
      </c>
      <c r="E31" s="362" t="s">
        <v>383</v>
      </c>
      <c r="F31" s="360"/>
      <c r="G31" s="360"/>
      <c r="H31" s="360"/>
    </row>
    <row r="32" spans="1:28" s="72" customFormat="1" ht="16.5" thickBot="1">
      <c r="B32" s="354"/>
      <c r="C32" s="396"/>
      <c r="D32" s="399"/>
      <c r="E32" s="356" t="s">
        <v>385</v>
      </c>
      <c r="F32" s="315"/>
      <c r="G32" s="315"/>
      <c r="H32" s="315"/>
    </row>
    <row r="33" spans="1:8" s="72" customFormat="1">
      <c r="B33" s="1197" t="s">
        <v>452</v>
      </c>
      <c r="C33" s="1198" t="s">
        <v>281</v>
      </c>
      <c r="D33" s="1199" t="s">
        <v>374</v>
      </c>
      <c r="E33" s="1200">
        <f>IF(B33="主生成物",E8*Y8,IF(B33="副生成物",0,FALSE))</f>
        <v>0</v>
      </c>
      <c r="G33" s="361"/>
    </row>
    <row r="34" spans="1:8" s="72" customFormat="1">
      <c r="B34" s="1182" t="str">
        <f t="shared" ref="B34:B36" si="4">B23</f>
        <v>主生成物</v>
      </c>
      <c r="C34" s="1188" t="s">
        <v>282</v>
      </c>
      <c r="D34" s="1189" t="s">
        <v>374</v>
      </c>
      <c r="E34" s="1201">
        <f>IF(B34="主生成物",E9*Y9,IF(B34="副生成物",0,FALSE))</f>
        <v>0</v>
      </c>
      <c r="G34" s="361"/>
    </row>
    <row r="35" spans="1:8" s="72" customFormat="1">
      <c r="B35" s="1182" t="str">
        <f t="shared" si="4"/>
        <v>主生成物</v>
      </c>
      <c r="C35" s="1188" t="s">
        <v>283</v>
      </c>
      <c r="D35" s="1189" t="s">
        <v>374</v>
      </c>
      <c r="E35" s="1201">
        <f>IF(B35="主生成物",E10*Y10,IF(B35="副生成物",0,FALSE))</f>
        <v>0</v>
      </c>
      <c r="G35" s="361"/>
    </row>
    <row r="36" spans="1:8" s="72" customFormat="1" ht="16.5" thickBot="1">
      <c r="B36" s="1202" t="str">
        <f t="shared" si="4"/>
        <v>主生成物</v>
      </c>
      <c r="C36" s="1203" t="s">
        <v>284</v>
      </c>
      <c r="D36" s="1204" t="s">
        <v>374</v>
      </c>
      <c r="E36" s="1205">
        <f>IF(B36="主生成物",E11*Y11,IF(B36="副生成物",0,FALSE))</f>
        <v>0</v>
      </c>
      <c r="G36" s="361"/>
    </row>
    <row r="37" spans="1:8" s="72" customFormat="1" ht="16.5" thickBot="1">
      <c r="B37" s="1206" t="s">
        <v>373</v>
      </c>
      <c r="C37" s="1207"/>
      <c r="D37" s="830" t="s">
        <v>374</v>
      </c>
      <c r="E37" s="827">
        <f>SUM(E33:E36)</f>
        <v>0</v>
      </c>
      <c r="G37" s="340"/>
    </row>
    <row r="38" spans="1:8" s="72" customFormat="1"/>
    <row r="39" spans="1:8" s="72" customFormat="1" ht="16.5" thickBot="1">
      <c r="A39" s="73" t="s">
        <v>153</v>
      </c>
    </row>
    <row r="40" spans="1:8" s="72" customFormat="1">
      <c r="B40" s="742" t="s">
        <v>553</v>
      </c>
      <c r="C40" s="743"/>
      <c r="D40" s="743"/>
      <c r="E40" s="743"/>
      <c r="F40" s="743"/>
      <c r="G40" s="744"/>
      <c r="H40" s="153"/>
    </row>
    <row r="41" spans="1:8" s="72" customFormat="1">
      <c r="B41" s="792"/>
      <c r="C41" s="793"/>
      <c r="D41" s="793"/>
      <c r="E41" s="793"/>
      <c r="F41" s="793"/>
      <c r="G41" s="794"/>
      <c r="H41" s="365"/>
    </row>
    <row r="42" spans="1:8" s="72" customFormat="1">
      <c r="B42" s="795"/>
      <c r="C42" s="796"/>
      <c r="D42" s="796"/>
      <c r="E42" s="796"/>
      <c r="F42" s="796"/>
      <c r="G42" s="797"/>
      <c r="H42" s="365"/>
    </row>
    <row r="43" spans="1:8" s="72" customFormat="1">
      <c r="B43" s="795"/>
      <c r="C43" s="796"/>
      <c r="D43" s="796"/>
      <c r="E43" s="796"/>
      <c r="F43" s="796"/>
      <c r="G43" s="797"/>
      <c r="H43" s="365"/>
    </row>
    <row r="44" spans="1:8" s="72" customFormat="1">
      <c r="B44" s="795"/>
      <c r="C44" s="796"/>
      <c r="D44" s="796"/>
      <c r="E44" s="796"/>
      <c r="F44" s="796"/>
      <c r="G44" s="797"/>
      <c r="H44" s="365"/>
    </row>
    <row r="45" spans="1:8" s="72" customFormat="1" ht="16.5" thickBot="1">
      <c r="B45" s="798"/>
      <c r="C45" s="799"/>
      <c r="D45" s="799"/>
      <c r="E45" s="799"/>
      <c r="F45" s="799"/>
      <c r="G45" s="800"/>
    </row>
    <row r="46" spans="1:8" s="72" customFormat="1">
      <c r="B46" s="801" t="s">
        <v>66</v>
      </c>
      <c r="C46" s="802"/>
      <c r="D46" s="802"/>
      <c r="E46" s="802"/>
      <c r="F46" s="802"/>
      <c r="G46" s="835"/>
    </row>
    <row r="47" spans="1:8" s="72" customFormat="1">
      <c r="B47" s="803"/>
      <c r="C47" s="793"/>
      <c r="D47" s="793"/>
      <c r="E47" s="793"/>
      <c r="F47" s="793"/>
      <c r="G47" s="794"/>
    </row>
    <row r="48" spans="1:8" s="72" customFormat="1">
      <c r="B48" s="804"/>
      <c r="C48" s="796"/>
      <c r="D48" s="796"/>
      <c r="E48" s="796"/>
      <c r="F48" s="796"/>
      <c r="G48" s="797"/>
    </row>
    <row r="49" spans="1:7" s="72" customFormat="1">
      <c r="B49" s="804"/>
      <c r="C49" s="796"/>
      <c r="D49" s="796"/>
      <c r="E49" s="796"/>
      <c r="F49" s="796"/>
      <c r="G49" s="797"/>
    </row>
    <row r="50" spans="1:7" s="72" customFormat="1">
      <c r="B50" s="795"/>
      <c r="C50" s="796"/>
      <c r="D50" s="796"/>
      <c r="E50" s="796"/>
      <c r="F50" s="796"/>
      <c r="G50" s="797"/>
    </row>
    <row r="51" spans="1:7" s="72" customFormat="1" ht="16.5" thickBot="1">
      <c r="B51" s="798"/>
      <c r="C51" s="799"/>
      <c r="D51" s="799"/>
      <c r="E51" s="799"/>
      <c r="F51" s="799"/>
      <c r="G51" s="800"/>
    </row>
    <row r="52" spans="1:7" s="72" customFormat="1">
      <c r="B52" s="45"/>
      <c r="C52" s="45"/>
      <c r="D52" s="45"/>
      <c r="E52" s="45"/>
      <c r="F52" s="45"/>
      <c r="G52" s="45"/>
    </row>
    <row r="53" spans="1:7" s="72" customFormat="1"/>
    <row r="54" spans="1:7" s="72" customFormat="1">
      <c r="A54" s="73" t="s">
        <v>327</v>
      </c>
    </row>
    <row r="55" spans="1:7" s="72" customFormat="1">
      <c r="B55" s="72" t="s">
        <v>362</v>
      </c>
    </row>
    <row r="56" spans="1:7" s="72" customFormat="1"/>
    <row r="57" spans="1:7" s="72" customFormat="1"/>
    <row r="58" spans="1:7" s="72" customFormat="1"/>
    <row r="59" spans="1:7" s="72" customFormat="1"/>
    <row r="60" spans="1:7" s="72" customFormat="1"/>
    <row r="61" spans="1:7" s="72" customFormat="1"/>
    <row r="62" spans="1:7" s="72" customFormat="1"/>
    <row r="63" spans="1:7" s="72" customFormat="1"/>
    <row r="64" spans="1:7" s="72" customFormat="1">
      <c r="B64" s="72" t="s">
        <v>548</v>
      </c>
    </row>
    <row r="65" spans="2:2" s="72" customFormat="1"/>
    <row r="66" spans="2:2" s="72" customFormat="1">
      <c r="B66" s="72" t="s">
        <v>547</v>
      </c>
    </row>
    <row r="67" spans="2:2" s="72" customFormat="1"/>
    <row r="68" spans="2:2" s="72" customFormat="1"/>
    <row r="69" spans="2:2" s="72" customFormat="1"/>
    <row r="70" spans="2:2" s="72" customFormat="1"/>
    <row r="71" spans="2:2" s="72" customFormat="1"/>
    <row r="72" spans="2:2" s="72" customFormat="1"/>
    <row r="73" spans="2:2" s="72" customFormat="1"/>
    <row r="74" spans="2:2" s="72" customFormat="1"/>
    <row r="75" spans="2:2" s="72" customFormat="1"/>
    <row r="76" spans="2:2" s="72" customFormat="1">
      <c r="B76" s="72" t="s">
        <v>433</v>
      </c>
    </row>
    <row r="77" spans="2:2" s="72" customFormat="1">
      <c r="B77" s="72" t="s">
        <v>497</v>
      </c>
    </row>
    <row r="78" spans="2:2" s="72" customFormat="1">
      <c r="B78" s="72" t="s">
        <v>496</v>
      </c>
    </row>
    <row r="79" spans="2:2" s="72" customFormat="1"/>
    <row r="80" spans="2:2" s="72" customFormat="1"/>
    <row r="81" spans="2:4" s="72" customFormat="1"/>
    <row r="82" spans="2:4" s="72" customFormat="1"/>
    <row r="83" spans="2:4" s="72" customFormat="1"/>
    <row r="84" spans="2:4" s="72" customFormat="1"/>
    <row r="85" spans="2:4" s="72" customFormat="1"/>
    <row r="86" spans="2:4" s="72" customFormat="1"/>
    <row r="87" spans="2:4" s="72" customFormat="1"/>
    <row r="88" spans="2:4" s="72" customFormat="1"/>
    <row r="89" spans="2:4" s="72" customFormat="1"/>
    <row r="90" spans="2:4" s="72" customFormat="1">
      <c r="B90" s="153"/>
      <c r="D90" s="148"/>
    </row>
    <row r="91" spans="2:4" s="72" customFormat="1">
      <c r="B91" s="153"/>
      <c r="D91" s="148"/>
    </row>
    <row r="92" spans="2:4" s="72" customFormat="1">
      <c r="B92" s="153"/>
      <c r="D92" s="148"/>
    </row>
    <row r="93" spans="2:4" s="72" customFormat="1">
      <c r="B93" s="153"/>
      <c r="D93" s="148"/>
    </row>
    <row r="94" spans="2:4" s="72" customFormat="1">
      <c r="B94" s="153"/>
      <c r="D94" s="148"/>
    </row>
    <row r="95" spans="2:4" s="72" customFormat="1">
      <c r="B95" s="153"/>
      <c r="D95" s="148"/>
    </row>
    <row r="96" spans="2:4" s="72" customFormat="1">
      <c r="B96" s="153"/>
      <c r="D96" s="148"/>
    </row>
    <row r="97" spans="2:4" s="72" customFormat="1">
      <c r="B97" s="153"/>
      <c r="D97" s="148"/>
    </row>
    <row r="98" spans="2:4" s="72" customFormat="1">
      <c r="B98" s="153"/>
      <c r="D98" s="148"/>
    </row>
    <row r="99" spans="2:4" s="72" customFormat="1">
      <c r="B99" s="153"/>
      <c r="D99" s="148"/>
    </row>
    <row r="100" spans="2:4" s="72" customFormat="1">
      <c r="B100" s="153"/>
      <c r="D100" s="148"/>
    </row>
    <row r="101" spans="2:4" s="72" customFormat="1">
      <c r="B101" s="153"/>
      <c r="D101" s="148"/>
    </row>
    <row r="102" spans="2:4" s="72" customFormat="1">
      <c r="B102" s="153"/>
      <c r="D102" s="148"/>
    </row>
    <row r="103" spans="2:4" s="72" customFormat="1">
      <c r="B103" s="153"/>
      <c r="D103" s="148"/>
    </row>
    <row r="104" spans="2:4" s="72" customFormat="1">
      <c r="B104" s="153"/>
      <c r="D104" s="148"/>
    </row>
    <row r="105" spans="2:4" s="72" customFormat="1">
      <c r="B105" s="153"/>
      <c r="D105" s="148"/>
    </row>
    <row r="106" spans="2:4" s="72" customFormat="1">
      <c r="B106" s="153"/>
      <c r="D106" s="148"/>
    </row>
    <row r="107" spans="2:4" s="72" customFormat="1"/>
    <row r="108" spans="2:4" s="72" customFormat="1"/>
    <row r="109" spans="2:4" s="72" customFormat="1"/>
    <row r="110" spans="2:4" s="72" customFormat="1"/>
    <row r="111" spans="2:4" s="72" customFormat="1"/>
    <row r="112" spans="2:4" s="72" customFormat="1"/>
    <row r="113" s="72" customFormat="1"/>
    <row r="114" s="72" customFormat="1"/>
    <row r="115" s="72" customFormat="1"/>
    <row r="116" s="72" customFormat="1"/>
    <row r="117" s="72" customFormat="1"/>
    <row r="118" s="72" customFormat="1"/>
    <row r="119" s="72" customFormat="1"/>
    <row r="120" s="72" customFormat="1"/>
    <row r="121" s="72" customFormat="1"/>
    <row r="122" s="72" customFormat="1"/>
    <row r="123" s="72" customFormat="1"/>
    <row r="124" s="72" customFormat="1"/>
    <row r="125" s="72" customFormat="1"/>
    <row r="126" s="72" customFormat="1"/>
    <row r="127" s="72" customFormat="1"/>
    <row r="128" s="72" customFormat="1"/>
    <row r="129" s="72" customFormat="1"/>
    <row r="130" s="72" customFormat="1"/>
    <row r="131" s="72" customFormat="1"/>
    <row r="132" s="72" customFormat="1"/>
    <row r="133" s="72" customFormat="1"/>
    <row r="134" s="72" customFormat="1"/>
    <row r="135" s="72" customFormat="1"/>
    <row r="136" s="72" customFormat="1"/>
    <row r="137" s="72" customFormat="1"/>
    <row r="138" s="72" customFormat="1"/>
    <row r="139" s="72" customFormat="1"/>
    <row r="140" s="72" customFormat="1"/>
    <row r="141" s="72" customFormat="1"/>
    <row r="142" s="72" customFormat="1"/>
    <row r="143" s="72" customFormat="1"/>
    <row r="144" s="72" customFormat="1"/>
    <row r="145" s="72" customFormat="1"/>
    <row r="146" s="72" customFormat="1"/>
    <row r="147" s="72" customFormat="1"/>
    <row r="148" s="72" customFormat="1"/>
    <row r="149" s="72" customFormat="1"/>
    <row r="150" s="72" customFormat="1"/>
    <row r="151" s="72" customFormat="1"/>
    <row r="152" s="72" customFormat="1"/>
    <row r="153" s="72" customFormat="1"/>
    <row r="154" s="72" customFormat="1"/>
    <row r="155" s="72" customFormat="1"/>
    <row r="156" s="72" customFormat="1"/>
    <row r="157" s="72" customFormat="1"/>
    <row r="158" s="72" customFormat="1"/>
    <row r="159" s="72" customFormat="1"/>
    <row r="160" s="72" customFormat="1"/>
    <row r="161" s="72" customFormat="1"/>
    <row r="162" s="72" customFormat="1"/>
    <row r="163" s="72" customFormat="1"/>
    <row r="164" s="72" customFormat="1"/>
    <row r="165" s="72" customFormat="1"/>
    <row r="166" s="72" customFormat="1"/>
    <row r="167" s="72" customFormat="1"/>
    <row r="168" s="72" customFormat="1"/>
    <row r="169" s="72" customFormat="1"/>
    <row r="170" s="72" customFormat="1"/>
    <row r="171" s="72" customFormat="1"/>
    <row r="172" s="72" customFormat="1"/>
    <row r="173" s="72" customFormat="1"/>
    <row r="174" s="72" customFormat="1"/>
    <row r="175" s="72" customFormat="1"/>
    <row r="176" s="72" customFormat="1"/>
    <row r="177" s="72" customFormat="1"/>
    <row r="178" s="72" customFormat="1"/>
    <row r="179" s="72" customFormat="1"/>
    <row r="180" s="72" customFormat="1"/>
    <row r="181" s="72" customFormat="1"/>
    <row r="182" s="72" customFormat="1"/>
    <row r="183" s="72" customFormat="1"/>
    <row r="184" s="72" customFormat="1"/>
    <row r="185" s="72" customFormat="1"/>
    <row r="186" s="72" customFormat="1"/>
    <row r="187" s="72" customFormat="1"/>
    <row r="188" s="72" customFormat="1"/>
    <row r="189" s="72" customFormat="1"/>
    <row r="190" s="72" customFormat="1"/>
    <row r="191" s="72" customFormat="1"/>
    <row r="192" s="72" customFormat="1"/>
    <row r="193" s="72" customFormat="1"/>
    <row r="194" s="72" customFormat="1"/>
    <row r="195" s="72" customFormat="1"/>
    <row r="196" s="72" customFormat="1"/>
    <row r="197" s="72" customFormat="1"/>
    <row r="198" s="72" customFormat="1"/>
    <row r="199" s="72" customFormat="1"/>
    <row r="200" s="72" customFormat="1"/>
    <row r="201" s="72" customFormat="1"/>
    <row r="202" s="72" customFormat="1"/>
    <row r="203" s="72" customFormat="1"/>
    <row r="204" s="72" customFormat="1"/>
    <row r="205" s="72" customFormat="1"/>
    <row r="206" s="72" customFormat="1"/>
    <row r="207" s="72" customFormat="1"/>
    <row r="208" s="72" customFormat="1"/>
    <row r="209" s="72" customFormat="1"/>
    <row r="210" s="72" customFormat="1"/>
    <row r="211" s="72" customFormat="1"/>
    <row r="212" s="72" customFormat="1"/>
    <row r="213" s="72" customFormat="1"/>
    <row r="214" s="72" customFormat="1"/>
    <row r="215" s="72" customFormat="1"/>
    <row r="216" s="72" customFormat="1"/>
    <row r="217" s="72" customFormat="1"/>
    <row r="218" s="72" customFormat="1"/>
    <row r="219" s="72" customFormat="1"/>
    <row r="220" s="72" customFormat="1"/>
    <row r="221" s="72" customFormat="1"/>
    <row r="222" s="72" customFormat="1"/>
    <row r="223" s="72" customFormat="1"/>
    <row r="224" s="72" customFormat="1"/>
    <row r="225" s="72" customFormat="1"/>
    <row r="226" s="72" customFormat="1"/>
    <row r="227" s="72" customFormat="1"/>
    <row r="228" s="72" customFormat="1"/>
    <row r="229" s="72" customFormat="1"/>
    <row r="230" s="72" customFormat="1"/>
    <row r="231" s="72" customFormat="1"/>
    <row r="232" s="72" customFormat="1"/>
    <row r="233" s="72" customFormat="1"/>
    <row r="234" s="72" customFormat="1"/>
    <row r="235" s="72" customFormat="1"/>
    <row r="236" s="72" customFormat="1"/>
    <row r="237" s="72" customFormat="1"/>
    <row r="238" s="72" customFormat="1"/>
    <row r="239" s="72" customFormat="1"/>
    <row r="240" s="72" customFormat="1"/>
    <row r="241" s="72" customFormat="1"/>
    <row r="242" s="72" customFormat="1"/>
    <row r="243" s="72" customFormat="1"/>
    <row r="244" s="72" customFormat="1"/>
    <row r="245" s="72" customFormat="1"/>
    <row r="246" s="72" customFormat="1"/>
    <row r="247" s="72" customFormat="1"/>
    <row r="248" s="72" customFormat="1"/>
    <row r="249" s="72" customFormat="1"/>
    <row r="250" s="72" customFormat="1"/>
    <row r="251" s="72" customFormat="1"/>
    <row r="252" s="72" customFormat="1"/>
    <row r="253" s="72" customFormat="1"/>
    <row r="254" s="72" customFormat="1"/>
    <row r="255" s="72" customFormat="1"/>
    <row r="256" s="72" customFormat="1"/>
    <row r="257" s="72" customFormat="1"/>
    <row r="258" s="72" customFormat="1"/>
    <row r="259" s="72" customFormat="1"/>
    <row r="260" s="72" customFormat="1"/>
    <row r="261" s="72" customFormat="1"/>
    <row r="262" s="72" customFormat="1"/>
    <row r="263" s="72" customFormat="1"/>
    <row r="264" s="72" customFormat="1"/>
    <row r="265" s="72" customFormat="1"/>
    <row r="266" s="72" customFormat="1"/>
    <row r="267" s="72" customFormat="1"/>
    <row r="268" s="72" customFormat="1"/>
    <row r="269" s="72" customFormat="1"/>
    <row r="270" s="72" customFormat="1"/>
    <row r="271" s="72" customFormat="1"/>
    <row r="272" s="72" customFormat="1"/>
    <row r="273" s="72" customFormat="1"/>
    <row r="274" s="72" customFormat="1"/>
    <row r="275" s="72" customFormat="1"/>
    <row r="276" s="72" customFormat="1"/>
    <row r="277" s="72" customFormat="1"/>
    <row r="278" s="72" customFormat="1"/>
    <row r="279" s="72" customFormat="1"/>
    <row r="280" s="72" customFormat="1"/>
    <row r="281" s="72" customFormat="1"/>
    <row r="282" s="72" customFormat="1"/>
    <row r="283" s="72" customFormat="1"/>
    <row r="284" s="72" customFormat="1"/>
    <row r="285" s="72" customFormat="1"/>
    <row r="286" s="72" customFormat="1"/>
    <row r="287" s="72" customFormat="1"/>
    <row r="288" s="72" customFormat="1"/>
    <row r="289" s="72" customFormat="1"/>
    <row r="290" s="72" customFormat="1"/>
    <row r="291" s="72" customFormat="1"/>
    <row r="292" s="72" customFormat="1"/>
    <row r="293" s="72" customFormat="1"/>
    <row r="294" s="72" customFormat="1"/>
    <row r="295" s="72" customFormat="1"/>
    <row r="296" s="72" customFormat="1"/>
    <row r="297" s="72" customFormat="1"/>
    <row r="298" s="72" customFormat="1"/>
    <row r="299" s="72" customFormat="1"/>
    <row r="300" s="72" customFormat="1"/>
    <row r="301" s="72" customFormat="1"/>
    <row r="302" s="72" customFormat="1"/>
    <row r="303" s="72" customFormat="1"/>
    <row r="304" s="72" customFormat="1"/>
    <row r="305" s="72" customFormat="1"/>
    <row r="306" s="72" customFormat="1"/>
    <row r="307" s="72" customFormat="1"/>
    <row r="308" s="72" customFormat="1"/>
    <row r="309" s="72" customFormat="1"/>
    <row r="310" s="72" customFormat="1"/>
    <row r="311" s="72" customFormat="1"/>
    <row r="312" s="72" customFormat="1"/>
    <row r="313" s="72" customFormat="1"/>
    <row r="314" s="72" customFormat="1"/>
    <row r="315" s="72" customFormat="1"/>
    <row r="316" s="72" customFormat="1"/>
    <row r="317" s="72" customFormat="1"/>
    <row r="318" s="72" customFormat="1"/>
    <row r="319" s="72" customFormat="1"/>
    <row r="320" s="72" customFormat="1"/>
    <row r="321" s="72" customFormat="1"/>
    <row r="322" s="72" customFormat="1"/>
    <row r="323" s="72" customFormat="1"/>
    <row r="324" s="72" customFormat="1"/>
    <row r="325" s="72" customFormat="1"/>
    <row r="326" s="72" customFormat="1"/>
    <row r="327" s="72" customFormat="1"/>
    <row r="328" s="72" customFormat="1"/>
    <row r="329" s="72" customFormat="1"/>
    <row r="330" s="72" customFormat="1"/>
    <row r="331" s="72" customFormat="1"/>
    <row r="332" s="72" customFormat="1"/>
    <row r="333" s="72" customFormat="1"/>
    <row r="334" s="72" customFormat="1"/>
    <row r="335" s="72" customFormat="1"/>
    <row r="336" s="72" customFormat="1"/>
    <row r="337" s="72" customFormat="1"/>
    <row r="338" s="72" customFormat="1"/>
    <row r="339" s="72" customFormat="1"/>
    <row r="340" s="72" customFormat="1"/>
    <row r="341" s="72" customFormat="1"/>
    <row r="342" s="72" customFormat="1"/>
    <row r="343" s="72" customFormat="1"/>
    <row r="344" s="72" customFormat="1"/>
    <row r="345" s="72" customFormat="1"/>
    <row r="346" s="72" customFormat="1"/>
    <row r="347" s="72" customFormat="1"/>
    <row r="348" s="72" customFormat="1"/>
    <row r="349" s="72" customFormat="1"/>
    <row r="350" s="72" customFormat="1"/>
    <row r="351" s="72" customFormat="1"/>
    <row r="352" s="72" customFormat="1"/>
    <row r="353" s="72" customFormat="1"/>
    <row r="354" s="72" customFormat="1"/>
    <row r="355" s="72" customFormat="1"/>
    <row r="356" s="72" customFormat="1"/>
    <row r="357" s="72" customFormat="1"/>
    <row r="358" s="72" customFormat="1"/>
    <row r="359" s="72" customFormat="1"/>
    <row r="360" s="72" customFormat="1"/>
    <row r="361" s="72" customFormat="1"/>
    <row r="362" s="72" customFormat="1"/>
    <row r="363" s="72" customFormat="1"/>
    <row r="364" s="72" customFormat="1"/>
    <row r="365" s="72" customFormat="1"/>
    <row r="366" s="72" customFormat="1"/>
    <row r="367" s="72" customFormat="1"/>
    <row r="368" s="72" customFormat="1"/>
    <row r="369" s="72" customFormat="1"/>
    <row r="370" s="72" customFormat="1"/>
    <row r="371" s="72" customFormat="1"/>
    <row r="372" s="72" customFormat="1"/>
    <row r="373" s="72" customFormat="1"/>
    <row r="374" s="72" customFormat="1"/>
    <row r="375" s="72" customFormat="1"/>
    <row r="376" s="72" customFormat="1"/>
    <row r="377" s="72" customFormat="1"/>
    <row r="378" s="72" customFormat="1"/>
    <row r="379" s="72" customFormat="1"/>
    <row r="380" s="72" customFormat="1"/>
    <row r="381" s="72" customFormat="1"/>
    <row r="382" s="72" customFormat="1"/>
    <row r="383" s="72" customFormat="1"/>
    <row r="384" s="72" customFormat="1"/>
    <row r="385" s="72" customFormat="1"/>
    <row r="386" s="72" customFormat="1"/>
    <row r="387" s="72" customFormat="1"/>
    <row r="388" s="72" customFormat="1"/>
    <row r="389" s="72" customFormat="1"/>
    <row r="390" s="72" customFormat="1"/>
    <row r="391" s="72" customFormat="1"/>
    <row r="392" s="72" customFormat="1"/>
    <row r="393" s="72" customFormat="1"/>
    <row r="394" s="72" customFormat="1"/>
    <row r="395" s="72" customFormat="1"/>
    <row r="396" s="72" customFormat="1"/>
    <row r="397" s="72" customFormat="1"/>
    <row r="398" s="72" customFormat="1"/>
    <row r="399" s="72" customFormat="1"/>
    <row r="400" s="72" customFormat="1"/>
    <row r="401" s="72" customFormat="1"/>
    <row r="402" s="72" customFormat="1"/>
    <row r="403" s="72" customFormat="1"/>
    <row r="404" s="72" customFormat="1"/>
    <row r="405" s="72" customFormat="1"/>
    <row r="406" s="72" customFormat="1"/>
    <row r="407" s="72" customFormat="1"/>
    <row r="408" s="72" customFormat="1"/>
    <row r="409" s="72" customFormat="1"/>
    <row r="410" s="72" customFormat="1"/>
    <row r="411" s="72" customFormat="1"/>
    <row r="412" s="72" customFormat="1"/>
    <row r="413" s="72" customFormat="1"/>
    <row r="414" s="72" customFormat="1"/>
    <row r="415" s="72" customFormat="1"/>
    <row r="416" s="72" customFormat="1"/>
    <row r="417" s="72" customFormat="1"/>
    <row r="418" s="72" customFormat="1"/>
    <row r="419" s="72" customFormat="1"/>
    <row r="420" s="72" customFormat="1"/>
    <row r="421" s="72" customFormat="1"/>
    <row r="422" s="72" customFormat="1"/>
    <row r="423" s="72" customFormat="1"/>
    <row r="424" s="72" customFormat="1"/>
    <row r="425" s="72" customFormat="1"/>
    <row r="426" s="72" customFormat="1"/>
    <row r="427" s="72" customFormat="1"/>
    <row r="428" s="72" customFormat="1"/>
    <row r="429" s="72" customFormat="1"/>
    <row r="430" s="72" customFormat="1"/>
    <row r="431" s="72" customFormat="1"/>
    <row r="432" s="72" customFormat="1"/>
    <row r="433" s="72" customFormat="1"/>
    <row r="434" s="72" customFormat="1"/>
    <row r="435" s="72" customFormat="1"/>
    <row r="436" s="72" customFormat="1"/>
    <row r="437" s="72" customFormat="1"/>
    <row r="438" s="72" customFormat="1"/>
    <row r="439" s="72" customFormat="1"/>
    <row r="440" s="72" customFormat="1"/>
    <row r="441" s="72" customFormat="1"/>
    <row r="442" s="72" customFormat="1"/>
    <row r="443" s="72" customFormat="1"/>
    <row r="444" s="72" customFormat="1"/>
    <row r="445" s="72" customFormat="1"/>
    <row r="446" s="72" customFormat="1"/>
    <row r="447" s="72" customFormat="1"/>
    <row r="448" s="72" customFormat="1"/>
    <row r="449" s="72" customFormat="1"/>
    <row r="450" s="72" customFormat="1"/>
    <row r="451" s="72" customFormat="1"/>
    <row r="452" s="72" customFormat="1"/>
    <row r="453" s="72" customFormat="1"/>
    <row r="454" s="72" customFormat="1"/>
    <row r="455" s="72" customFormat="1"/>
    <row r="456" s="72" customFormat="1"/>
    <row r="457" s="72" customFormat="1"/>
    <row r="458" s="72" customFormat="1"/>
    <row r="459" s="72" customFormat="1"/>
    <row r="460" s="72" customFormat="1"/>
    <row r="461" s="72" customFormat="1"/>
    <row r="462" s="72" customFormat="1"/>
    <row r="463" s="72" customFormat="1"/>
    <row r="464" s="72" customFormat="1"/>
    <row r="465" s="72" customFormat="1"/>
    <row r="466" s="72" customFormat="1"/>
    <row r="467" s="72" customFormat="1"/>
    <row r="468" s="72" customFormat="1"/>
    <row r="469" s="72" customFormat="1"/>
    <row r="470" s="72" customFormat="1"/>
    <row r="471" s="72" customFormat="1"/>
    <row r="472" s="72" customFormat="1"/>
    <row r="473" s="72" customFormat="1"/>
    <row r="474" s="72" customFormat="1"/>
    <row r="475" s="72" customFormat="1"/>
    <row r="476" s="72" customFormat="1"/>
    <row r="477" s="72" customFormat="1"/>
    <row r="478" s="72" customFormat="1"/>
    <row r="479" s="72" customFormat="1"/>
    <row r="480" s="72" customFormat="1"/>
    <row r="481" s="72" customFormat="1"/>
    <row r="482" s="72" customFormat="1"/>
    <row r="483" s="72" customFormat="1"/>
    <row r="484" s="72" customFormat="1"/>
    <row r="485" s="72" customFormat="1"/>
    <row r="486" s="72" customFormat="1"/>
    <row r="487" s="72" customFormat="1"/>
    <row r="488" s="72" customFormat="1"/>
    <row r="489" s="72" customFormat="1"/>
    <row r="490" s="72" customFormat="1"/>
    <row r="491" s="72" customFormat="1"/>
    <row r="492" s="72" customFormat="1"/>
    <row r="493" s="72" customFormat="1"/>
    <row r="494" s="72" customFormat="1"/>
    <row r="495" s="72" customFormat="1"/>
    <row r="496" s="72" customFormat="1"/>
    <row r="497" s="72" customFormat="1"/>
    <row r="498" s="72" customFormat="1"/>
    <row r="499" s="72" customFormat="1"/>
    <row r="500" s="72" customFormat="1"/>
    <row r="501" s="72" customFormat="1"/>
    <row r="502" s="72" customFormat="1"/>
    <row r="503" s="72" customFormat="1"/>
    <row r="504" s="72" customFormat="1"/>
    <row r="505" s="72" customFormat="1"/>
    <row r="506" s="72" customFormat="1"/>
    <row r="507" s="72" customFormat="1"/>
    <row r="508" s="72" customFormat="1"/>
    <row r="509" s="72" customFormat="1"/>
    <row r="510" s="72" customFormat="1"/>
    <row r="511" s="72" customFormat="1"/>
    <row r="512" s="72" customFormat="1"/>
    <row r="513" s="72" customFormat="1"/>
    <row r="514" s="72" customFormat="1"/>
    <row r="515" s="72" customFormat="1"/>
    <row r="516" s="72" customFormat="1"/>
    <row r="517" s="72" customFormat="1"/>
    <row r="518" s="72" customFormat="1"/>
    <row r="519" s="72" customFormat="1"/>
    <row r="520" s="72" customFormat="1"/>
    <row r="521" s="72" customFormat="1"/>
    <row r="522" s="72" customFormat="1"/>
    <row r="523" s="72" customFormat="1"/>
    <row r="524" s="72" customFormat="1"/>
    <row r="525" s="72" customFormat="1"/>
    <row r="526" s="72" customFormat="1"/>
    <row r="527" s="72" customFormat="1"/>
    <row r="528" s="72" customFormat="1"/>
    <row r="529" s="72" customFormat="1"/>
    <row r="530" s="72" customFormat="1"/>
    <row r="531" s="72" customFormat="1"/>
    <row r="532" s="72" customFormat="1"/>
    <row r="533" s="72" customFormat="1"/>
    <row r="534" s="72" customFormat="1"/>
    <row r="535" s="72" customFormat="1"/>
    <row r="536" s="72" customFormat="1"/>
    <row r="537" s="72" customFormat="1"/>
    <row r="538" s="72" customFormat="1"/>
    <row r="539" s="72" customFormat="1"/>
    <row r="540" s="72" customFormat="1"/>
    <row r="541" s="72" customFormat="1"/>
    <row r="542" s="72" customFormat="1"/>
    <row r="543" s="72" customFormat="1"/>
    <row r="544" s="72" customFormat="1"/>
    <row r="545" s="72" customFormat="1"/>
    <row r="546" s="72" customFormat="1"/>
    <row r="547" s="72" customFormat="1"/>
    <row r="548" s="72" customFormat="1"/>
    <row r="549" s="72" customFormat="1"/>
    <row r="550" s="72" customFormat="1"/>
    <row r="551" s="72" customFormat="1"/>
    <row r="552" s="72" customFormat="1"/>
    <row r="553" s="72" customFormat="1"/>
    <row r="554" s="72" customFormat="1"/>
    <row r="555" s="72" customFormat="1"/>
    <row r="556" s="72" customFormat="1"/>
    <row r="557" s="72" customFormat="1"/>
    <row r="558" s="72" customFormat="1"/>
    <row r="559" s="72" customFormat="1"/>
    <row r="560" s="72" customFormat="1"/>
    <row r="561" s="72" customFormat="1"/>
    <row r="562" s="72" customFormat="1"/>
    <row r="563" s="72" customFormat="1"/>
    <row r="564" s="72" customFormat="1"/>
    <row r="565" s="72" customFormat="1"/>
    <row r="566" s="72" customFormat="1"/>
    <row r="567" s="72" customFormat="1"/>
    <row r="568" s="72" customFormat="1"/>
    <row r="569" s="72" customFormat="1"/>
    <row r="570" s="72" customFormat="1"/>
    <row r="571" s="72" customFormat="1"/>
    <row r="572" s="72" customFormat="1"/>
    <row r="573" s="72" customFormat="1"/>
    <row r="574" s="72" customFormat="1"/>
    <row r="575" s="72" customFormat="1"/>
    <row r="576" s="72" customFormat="1"/>
    <row r="577" s="72" customFormat="1"/>
    <row r="578" s="72" customFormat="1"/>
    <row r="579" s="72" customFormat="1"/>
    <row r="580" s="72" customFormat="1"/>
    <row r="581" s="72" customFormat="1"/>
    <row r="582" s="72" customFormat="1"/>
    <row r="583" s="72" customFormat="1"/>
    <row r="584" s="72" customFormat="1"/>
    <row r="585" s="72" customFormat="1"/>
    <row r="586" s="72" customFormat="1"/>
    <row r="587" s="72" customFormat="1"/>
    <row r="588" s="72" customFormat="1"/>
    <row r="589" s="72" customFormat="1"/>
    <row r="590" s="72" customFormat="1"/>
    <row r="591" s="72" customFormat="1"/>
    <row r="592" s="72" customFormat="1"/>
    <row r="593" s="72" customFormat="1"/>
    <row r="594" s="72" customFormat="1"/>
    <row r="595" s="72" customFormat="1"/>
    <row r="596" s="72" customFormat="1"/>
    <row r="597" s="72" customFormat="1"/>
    <row r="598" s="72" customFormat="1"/>
    <row r="599" s="72" customFormat="1"/>
    <row r="600" s="72" customFormat="1"/>
    <row r="601" s="72" customFormat="1"/>
    <row r="602" s="72" customFormat="1"/>
    <row r="603" s="72" customFormat="1"/>
    <row r="604" s="72" customFormat="1"/>
    <row r="605" s="72" customFormat="1"/>
    <row r="606" s="72" customFormat="1"/>
    <row r="607" s="72" customFormat="1"/>
    <row r="608" s="72" customFormat="1"/>
    <row r="609" s="72" customFormat="1"/>
    <row r="610" s="72" customFormat="1"/>
    <row r="611" s="72" customFormat="1"/>
    <row r="612" s="72" customFormat="1"/>
    <row r="613" s="72" customFormat="1"/>
    <row r="614" s="72" customFormat="1"/>
    <row r="615" s="72" customFormat="1"/>
    <row r="616" s="72" customFormat="1"/>
    <row r="617" s="72" customFormat="1"/>
    <row r="618" s="72" customFormat="1"/>
    <row r="619" s="72" customFormat="1"/>
    <row r="620" s="72" customFormat="1"/>
    <row r="621" s="72" customFormat="1"/>
    <row r="622" s="72" customFormat="1"/>
    <row r="623" s="72" customFormat="1"/>
    <row r="624" s="72" customFormat="1"/>
    <row r="625" s="72" customFormat="1"/>
    <row r="626" s="72" customFormat="1"/>
    <row r="627" s="72" customFormat="1"/>
    <row r="628" s="72" customFormat="1"/>
    <row r="629" s="72" customFormat="1"/>
    <row r="630" s="72" customFormat="1"/>
    <row r="631" s="72" customFormat="1"/>
    <row r="632" s="72" customFormat="1"/>
    <row r="633" s="72" customFormat="1"/>
    <row r="634" s="72" customFormat="1"/>
    <row r="635" s="72" customFormat="1"/>
    <row r="636" s="72" customFormat="1"/>
    <row r="637" s="72" customFormat="1"/>
    <row r="638" s="72" customFormat="1"/>
    <row r="639" s="72" customFormat="1"/>
    <row r="640" s="72" customFormat="1"/>
    <row r="641" s="72" customFormat="1"/>
    <row r="642" s="72" customFormat="1"/>
    <row r="643" s="72" customFormat="1"/>
    <row r="644" s="72" customFormat="1"/>
    <row r="645" s="72" customFormat="1"/>
    <row r="646" s="72" customFormat="1"/>
    <row r="647" s="72" customFormat="1"/>
    <row r="648" s="72" customFormat="1"/>
    <row r="649" s="72" customFormat="1"/>
    <row r="650" s="72" customFormat="1"/>
    <row r="651" s="72" customFormat="1"/>
    <row r="652" s="72" customFormat="1"/>
    <row r="653" s="72" customFormat="1"/>
    <row r="654" s="72" customFormat="1"/>
    <row r="655" s="72" customFormat="1"/>
    <row r="656" s="72" customFormat="1"/>
    <row r="657" s="72" customFormat="1"/>
    <row r="658" s="72" customFormat="1"/>
    <row r="659" s="72" customFormat="1"/>
    <row r="660" s="72" customFormat="1"/>
    <row r="661" s="72" customFormat="1"/>
    <row r="662" s="72" customFormat="1"/>
    <row r="663" s="72" customFormat="1"/>
    <row r="664" s="72" customFormat="1"/>
    <row r="665" s="72" customFormat="1"/>
    <row r="666" s="72" customFormat="1"/>
    <row r="667" s="72" customFormat="1"/>
    <row r="668" s="72" customFormat="1"/>
    <row r="669" s="72" customFormat="1"/>
    <row r="670" s="72" customFormat="1"/>
    <row r="671" s="72" customFormat="1"/>
    <row r="672" s="72" customFormat="1"/>
    <row r="673" spans="23:27" s="72" customFormat="1"/>
    <row r="674" spans="23:27" s="72" customFormat="1"/>
    <row r="675" spans="23:27" s="72" customFormat="1"/>
    <row r="676" spans="23:27" s="72" customFormat="1"/>
    <row r="677" spans="23:27" s="72" customFormat="1"/>
    <row r="678" spans="23:27" s="72" customFormat="1"/>
    <row r="679" spans="23:27" s="72" customFormat="1"/>
    <row r="680" spans="23:27" s="72" customFormat="1"/>
    <row r="681" spans="23:27" s="72" customFormat="1">
      <c r="W681" s="154"/>
      <c r="X681" s="154"/>
      <c r="Y681" s="154"/>
      <c r="Z681" s="154"/>
      <c r="AA681" s="154"/>
    </row>
    <row r="682" spans="23:27" s="72" customFormat="1">
      <c r="W682" s="154"/>
      <c r="X682" s="154"/>
      <c r="Y682" s="154"/>
      <c r="Z682" s="154"/>
      <c r="AA682" s="154"/>
    </row>
    <row r="683" spans="23:27" s="72" customFormat="1">
      <c r="W683" s="154"/>
      <c r="X683" s="154"/>
      <c r="Y683" s="154"/>
      <c r="Z683" s="154"/>
      <c r="AA683" s="154"/>
    </row>
    <row r="684" spans="23:27" s="72" customFormat="1">
      <c r="W684" s="154"/>
      <c r="X684" s="154"/>
      <c r="Y684" s="154"/>
      <c r="Z684" s="154"/>
      <c r="AA684" s="154"/>
    </row>
    <row r="685" spans="23:27" s="72" customFormat="1">
      <c r="W685" s="154"/>
      <c r="X685" s="154"/>
      <c r="Y685" s="154"/>
      <c r="Z685" s="154"/>
      <c r="AA685" s="154"/>
    </row>
    <row r="686" spans="23:27" s="72" customFormat="1">
      <c r="W686" s="154"/>
      <c r="X686" s="154"/>
      <c r="Y686" s="154"/>
      <c r="Z686" s="154"/>
      <c r="AA686" s="154"/>
    </row>
    <row r="687" spans="23:27" s="72" customFormat="1">
      <c r="W687" s="154"/>
      <c r="X687" s="154"/>
      <c r="Y687" s="154"/>
      <c r="Z687" s="154"/>
      <c r="AA687" s="154"/>
    </row>
    <row r="688" spans="23:27" s="72" customFormat="1">
      <c r="W688" s="154"/>
      <c r="X688" s="154"/>
      <c r="Y688" s="154"/>
      <c r="Z688" s="154"/>
      <c r="AA688" s="154"/>
    </row>
    <row r="689" spans="18:29" s="72" customFormat="1">
      <c r="W689" s="154"/>
      <c r="X689" s="154"/>
      <c r="Y689" s="154"/>
      <c r="Z689" s="154"/>
      <c r="AA689" s="154"/>
    </row>
    <row r="690" spans="18:29" s="72" customFormat="1">
      <c r="W690" s="154"/>
      <c r="X690" s="154"/>
      <c r="Y690" s="154"/>
      <c r="Z690" s="154"/>
      <c r="AA690" s="154"/>
      <c r="AB690" s="154"/>
    </row>
    <row r="691" spans="18:29" s="72" customFormat="1">
      <c r="W691" s="154"/>
      <c r="X691" s="154"/>
      <c r="Y691" s="154"/>
      <c r="Z691" s="154"/>
      <c r="AA691" s="154"/>
      <c r="AB691" s="154"/>
    </row>
    <row r="692" spans="18:29" s="72" customFormat="1">
      <c r="U692" s="154"/>
      <c r="V692" s="154"/>
      <c r="W692" s="154"/>
      <c r="X692" s="154"/>
      <c r="Y692" s="154"/>
      <c r="Z692" s="154"/>
      <c r="AA692" s="154"/>
      <c r="AB692" s="154"/>
      <c r="AC692" s="154"/>
    </row>
    <row r="693" spans="18:29">
      <c r="R693" s="72"/>
      <c r="S693" s="72"/>
      <c r="T693" s="72"/>
    </row>
    <row r="694" spans="18:29">
      <c r="R694" s="72"/>
      <c r="S694" s="72"/>
      <c r="T694" s="72"/>
    </row>
    <row r="695" spans="18:29">
      <c r="R695" s="72"/>
      <c r="S695" s="72"/>
      <c r="T695" s="72"/>
    </row>
  </sheetData>
  <sheetProtection algorithmName="SHA-512" hashValue="IM1c8S/VPdptiKzQGdqVJ3DfMgLDuDf45xkzSZYF556LyGwYx+VvaPXhNL8W7ISehtsHxLCA+ONnFibUBYsQiw==" saltValue="Cb8QbCqZICnrpv/fLvCP8A==" spinCount="100000" sheet="1" objects="1" scenarios="1"/>
  <protectedRanges>
    <protectedRange sqref="H41:H44" name="範囲2"/>
    <protectedRange sqref="B16 C8:C15 C5:F7 B37 G33:G36 E33:E36 B28 C23:C27 E23:H27 C33:C36 D8:F16" name="範囲1"/>
    <protectedRange sqref="B47:G52" name="範囲3"/>
    <protectedRange sqref="B41:G45" name="範囲2_1"/>
  </protectedRanges>
  <phoneticPr fontId="9"/>
  <dataValidations count="1">
    <dataValidation type="list" allowBlank="1" showInputMessage="1" showErrorMessage="1" sqref="B9:B11" xr:uid="{89AB8312-D537-43CC-8BF1-FDDBAE74D6E5}">
      <formula1>"主生成物,副生成物"</formula1>
    </dataValidation>
  </dataValidations>
  <pageMargins left="0.70866141732283472" right="0.70866141732283472" top="0.78740157480314965" bottom="0.78740157480314965" header="0.31496062992125984" footer="0.31496062992125984"/>
  <pageSetup paperSize="9" scale="38" orientation="landscape" r:id="rId1"/>
  <headerFooter>
    <oddHeader>&amp;L&amp;D&amp;C&amp;A&amp;R&amp;F</oddHead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029DA-14D0-486B-9379-CDE5CA90B7F7}">
  <sheetPr>
    <pageSetUpPr fitToPage="1"/>
  </sheetPr>
  <dimension ref="A1:AC695"/>
  <sheetViews>
    <sheetView showGridLines="0" topLeftCell="A6" workbookViewId="0">
      <selection activeCell="E25" sqref="E25"/>
    </sheetView>
  </sheetViews>
  <sheetFormatPr defaultColWidth="10.77734375" defaultRowHeight="15.75"/>
  <cols>
    <col min="1" max="1" width="1.5546875" style="713" customWidth="1"/>
    <col min="2" max="2" width="11.5546875" style="442" customWidth="1"/>
    <col min="3" max="3" width="28.21875" style="442" customWidth="1"/>
    <col min="4" max="4" width="7.5546875" style="442" customWidth="1"/>
    <col min="5" max="8" width="20" style="442" customWidth="1"/>
    <col min="9" max="9" width="1.5546875" style="442" customWidth="1"/>
    <col min="10" max="10" width="2.6640625" style="442" customWidth="1"/>
    <col min="11" max="11" width="24.6640625" style="442" customWidth="1"/>
    <col min="12" max="17" width="11" style="442" customWidth="1"/>
    <col min="18" max="20" width="11" style="713" customWidth="1"/>
    <col min="21" max="21" width="1.5546875" style="713" customWidth="1"/>
    <col min="22" max="22" width="2.21875" style="713" customWidth="1"/>
    <col min="23" max="23" width="25.5546875" style="713" customWidth="1"/>
    <col min="24" max="24" width="7.5546875" style="713" customWidth="1"/>
    <col min="25" max="27" width="19.33203125" style="713" customWidth="1"/>
    <col min="28" max="28" width="20.21875" style="713" bestFit="1" customWidth="1"/>
    <col min="29" max="16384" width="10.77734375" style="713"/>
  </cols>
  <sheetData>
    <row r="1" spans="1:28" s="442" customFormat="1" ht="16.5" thickBot="1">
      <c r="A1" s="615" t="s">
        <v>147</v>
      </c>
      <c r="B1" s="616"/>
      <c r="D1" s="616"/>
      <c r="J1" s="617" t="s">
        <v>48</v>
      </c>
      <c r="R1" s="619"/>
      <c r="S1" s="619"/>
      <c r="T1" s="619"/>
      <c r="V1" s="615" t="s">
        <v>79</v>
      </c>
    </row>
    <row r="2" spans="1:28" s="442" customFormat="1">
      <c r="B2" s="620"/>
      <c r="C2" s="621"/>
      <c r="D2" s="622"/>
      <c r="E2" s="840" t="s">
        <v>77</v>
      </c>
      <c r="F2" s="1110"/>
      <c r="K2" s="626"/>
      <c r="L2" s="627" t="str">
        <f>"CO2排出量 (kg-CO2/"&amp;D13&amp;"-主生成物)"</f>
        <v>CO2排出量 (kg-CO2/kg-主生成物)</v>
      </c>
      <c r="M2" s="627"/>
      <c r="N2" s="627"/>
      <c r="O2" s="627"/>
      <c r="P2" s="627"/>
      <c r="Q2" s="627"/>
      <c r="R2" s="627"/>
      <c r="S2" s="627"/>
      <c r="T2" s="629"/>
      <c r="W2" s="626"/>
      <c r="X2" s="1208"/>
      <c r="Y2" s="627" t="s">
        <v>313</v>
      </c>
      <c r="Z2" s="627"/>
      <c r="AA2" s="627"/>
      <c r="AB2" s="632" t="s">
        <v>235</v>
      </c>
    </row>
    <row r="3" spans="1:28" s="442" customFormat="1">
      <c r="B3" s="633" t="s">
        <v>76</v>
      </c>
      <c r="C3" s="634" t="s">
        <v>181</v>
      </c>
      <c r="D3" s="635" t="s">
        <v>81</v>
      </c>
      <c r="E3" s="848" t="s">
        <v>551</v>
      </c>
      <c r="F3" s="635" t="s">
        <v>289</v>
      </c>
      <c r="K3" s="639" t="s">
        <v>181</v>
      </c>
      <c r="L3" s="1209" t="s">
        <v>553</v>
      </c>
      <c r="M3" s="1209"/>
      <c r="N3" s="1210"/>
      <c r="O3" s="1209" t="s">
        <v>289</v>
      </c>
      <c r="P3" s="1209"/>
      <c r="Q3" s="1209"/>
      <c r="R3" s="1211" t="s">
        <v>363</v>
      </c>
      <c r="S3" s="1209" t="s">
        <v>549</v>
      </c>
      <c r="T3" s="1212"/>
      <c r="W3" s="639" t="s">
        <v>181</v>
      </c>
      <c r="X3" s="1213" t="s">
        <v>81</v>
      </c>
      <c r="Y3" s="647" t="s">
        <v>50</v>
      </c>
      <c r="Z3" s="648" t="s">
        <v>51</v>
      </c>
      <c r="AA3" s="649" t="s">
        <v>139</v>
      </c>
      <c r="AB3" s="650"/>
    </row>
    <row r="4" spans="1:28" s="442" customFormat="1" ht="16.5" thickBot="1">
      <c r="B4" s="651"/>
      <c r="C4" s="652"/>
      <c r="D4" s="653"/>
      <c r="E4" s="654"/>
      <c r="F4" s="653"/>
      <c r="I4" s="657"/>
      <c r="K4" s="658"/>
      <c r="L4" s="659" t="s">
        <v>50</v>
      </c>
      <c r="M4" s="660" t="s">
        <v>51</v>
      </c>
      <c r="N4" s="660" t="s">
        <v>139</v>
      </c>
      <c r="O4" s="660" t="s">
        <v>165</v>
      </c>
      <c r="P4" s="660" t="s">
        <v>38</v>
      </c>
      <c r="Q4" s="660" t="s">
        <v>379</v>
      </c>
      <c r="R4" s="660" t="s">
        <v>50</v>
      </c>
      <c r="S4" s="660" t="s">
        <v>51</v>
      </c>
      <c r="T4" s="662" t="s">
        <v>139</v>
      </c>
      <c r="W4" s="658"/>
      <c r="X4" s="665"/>
      <c r="Y4" s="665"/>
      <c r="Z4" s="666"/>
      <c r="AA4" s="667"/>
      <c r="AB4" s="668"/>
    </row>
    <row r="5" spans="1:28" s="442" customFormat="1">
      <c r="B5" s="729"/>
      <c r="C5" s="730" t="s">
        <v>40</v>
      </c>
      <c r="D5" s="731" t="s">
        <v>1</v>
      </c>
      <c r="E5" s="1154"/>
      <c r="F5" s="1155"/>
      <c r="I5" s="704"/>
      <c r="K5" s="675" t="s">
        <v>40</v>
      </c>
      <c r="L5" s="1214" t="e">
        <f>$E5*Y5/$E13</f>
        <v>#DIV/0!</v>
      </c>
      <c r="M5" s="677" t="e">
        <f>$E5*Z5/$E13</f>
        <v>#DIV/0!</v>
      </c>
      <c r="N5" s="677" t="e">
        <f>$E5*AA5/$E13</f>
        <v>#DIV/0!</v>
      </c>
      <c r="O5" s="1215">
        <f>$F5*Y5/$F13</f>
        <v>0</v>
      </c>
      <c r="P5" s="1216">
        <f>$F5*Z5/$F13</f>
        <v>0</v>
      </c>
      <c r="Q5" s="1216">
        <f>$F5*AA5/$F13</f>
        <v>0</v>
      </c>
      <c r="R5" s="677" t="s">
        <v>233</v>
      </c>
      <c r="S5" s="677" t="s">
        <v>233</v>
      </c>
      <c r="T5" s="678" t="s">
        <v>233</v>
      </c>
      <c r="W5" s="864" t="s">
        <v>40</v>
      </c>
      <c r="X5" s="1217" t="s">
        <v>1</v>
      </c>
      <c r="Y5" s="681">
        <f>バックグラウンドデータ!E22</f>
        <v>0.50600000000000001</v>
      </c>
      <c r="Z5" s="682">
        <f>バックグラウンドデータ!F22</f>
        <v>0.158</v>
      </c>
      <c r="AA5" s="683">
        <f>バックグラウンドデータ!G22</f>
        <v>6.6499999999999997E-3</v>
      </c>
      <c r="AB5" s="684" t="str">
        <f>バックグラウンドデータ!H22</f>
        <v>ガイドライン既定値</v>
      </c>
    </row>
    <row r="6" spans="1:28" s="442" customFormat="1">
      <c r="B6" s="729" t="s">
        <v>448</v>
      </c>
      <c r="C6" s="730" t="s">
        <v>41</v>
      </c>
      <c r="D6" s="731" t="s">
        <v>2</v>
      </c>
      <c r="E6" s="1154"/>
      <c r="F6" s="1155"/>
      <c r="I6" s="704"/>
      <c r="K6" s="675" t="s">
        <v>41</v>
      </c>
      <c r="L6" s="676" t="e">
        <f>$E6*Y6/$E13</f>
        <v>#DIV/0!</v>
      </c>
      <c r="M6" s="677" t="e">
        <f>$E6*Z6/$E13</f>
        <v>#DIV/0!</v>
      </c>
      <c r="N6" s="677" t="e">
        <f>$E6*AA6/$E13</f>
        <v>#DIV/0!</v>
      </c>
      <c r="O6" s="1215">
        <f>$F6*Y6/$F13</f>
        <v>0</v>
      </c>
      <c r="P6" s="1216">
        <f>$F6*Z6/$F13</f>
        <v>0</v>
      </c>
      <c r="Q6" s="1216">
        <f>$F6*AA6/$F13</f>
        <v>0</v>
      </c>
      <c r="R6" s="677" t="s">
        <v>233</v>
      </c>
      <c r="S6" s="677" t="s">
        <v>233</v>
      </c>
      <c r="T6" s="678" t="s">
        <v>233</v>
      </c>
      <c r="W6" s="1218" t="s">
        <v>41</v>
      </c>
      <c r="X6" s="1217" t="s">
        <v>2</v>
      </c>
      <c r="Y6" s="681">
        <f>バックグラウンドデータ!E26</f>
        <v>5.0999999999999997E-2</v>
      </c>
      <c r="Z6" s="682">
        <f>バックグラウンドデータ!F26</f>
        <v>5.0999999999999997E-2</v>
      </c>
      <c r="AA6" s="683">
        <f>バックグラウンドデータ!G26</f>
        <v>2.2399999999999998E-3</v>
      </c>
      <c r="AB6" s="684" t="str">
        <f>バックグラウンドデータ!H26</f>
        <v>ガイドライン既定値</v>
      </c>
    </row>
    <row r="7" spans="1:28" s="442" customFormat="1" ht="16.5" thickBot="1">
      <c r="B7" s="729"/>
      <c r="C7" s="891" t="s">
        <v>455</v>
      </c>
      <c r="D7" s="777" t="s">
        <v>0</v>
      </c>
      <c r="E7" s="1267"/>
      <c r="F7" s="1156"/>
      <c r="I7" s="704"/>
      <c r="K7" s="686" t="s">
        <v>314</v>
      </c>
      <c r="L7" s="687" t="e">
        <f>$E7*Y7/$E13</f>
        <v>#DIV/0!</v>
      </c>
      <c r="M7" s="688" t="e">
        <f>L7</f>
        <v>#DIV/0!</v>
      </c>
      <c r="N7" s="688" t="e">
        <f>M7</f>
        <v>#DIV/0!</v>
      </c>
      <c r="O7" s="1220">
        <f>$F7*Y7/$F13</f>
        <v>0</v>
      </c>
      <c r="P7" s="1216">
        <f>$F7*Y7/$F13</f>
        <v>0</v>
      </c>
      <c r="Q7" s="1216">
        <f>$F7*Y7/$F13</f>
        <v>0</v>
      </c>
      <c r="R7" s="688">
        <f>$E7*Y7</f>
        <v>0</v>
      </c>
      <c r="S7" s="688">
        <f t="shared" ref="S7:T8" si="0">R7</f>
        <v>0</v>
      </c>
      <c r="T7" s="689">
        <f t="shared" si="0"/>
        <v>0</v>
      </c>
      <c r="W7" s="675" t="s">
        <v>455</v>
      </c>
      <c r="X7" s="1217" t="s">
        <v>0</v>
      </c>
      <c r="Y7" s="681">
        <f>バックグラウンドデータ!E88</f>
        <v>0</v>
      </c>
      <c r="Z7" s="682" t="s">
        <v>298</v>
      </c>
      <c r="AA7" s="682" t="s">
        <v>298</v>
      </c>
      <c r="AB7" s="684" t="str">
        <f>バックグラウンドデータ!F88</f>
        <v>ガイドライン既定値</v>
      </c>
    </row>
    <row r="8" spans="1:28" s="442" customFormat="1">
      <c r="B8" s="1157" t="s">
        <v>447</v>
      </c>
      <c r="C8" s="919" t="s">
        <v>265</v>
      </c>
      <c r="D8" s="920" t="s">
        <v>0</v>
      </c>
      <c r="E8" s="1158"/>
      <c r="F8" s="1159"/>
      <c r="I8" s="704"/>
      <c r="K8" s="675" t="s">
        <v>375</v>
      </c>
      <c r="L8" s="677" t="s">
        <v>233</v>
      </c>
      <c r="M8" s="677" t="s">
        <v>233</v>
      </c>
      <c r="N8" s="677" t="s">
        <v>233</v>
      </c>
      <c r="O8" s="677" t="s">
        <v>233</v>
      </c>
      <c r="P8" s="677" t="s">
        <v>233</v>
      </c>
      <c r="Q8" s="677" t="s">
        <v>233</v>
      </c>
      <c r="R8" s="688">
        <f>E35</f>
        <v>0</v>
      </c>
      <c r="S8" s="688">
        <f t="shared" si="0"/>
        <v>0</v>
      </c>
      <c r="T8" s="689">
        <f t="shared" si="0"/>
        <v>0</v>
      </c>
      <c r="W8" s="1221" t="s">
        <v>265</v>
      </c>
      <c r="X8" s="1217" t="s">
        <v>0</v>
      </c>
      <c r="Y8" s="1222">
        <f>バックグラウンドデータ!E69</f>
        <v>0.53437162655845794</v>
      </c>
      <c r="Z8" s="682" t="s">
        <v>298</v>
      </c>
      <c r="AA8" s="683" t="s">
        <v>298</v>
      </c>
      <c r="AB8" s="1223" t="str">
        <f>バックグラウンドデータ!F69</f>
        <v>3EID</v>
      </c>
    </row>
    <row r="9" spans="1:28" s="442" customFormat="1">
      <c r="B9" s="1160" t="s">
        <v>267</v>
      </c>
      <c r="C9" s="923" t="s">
        <v>266</v>
      </c>
      <c r="D9" s="731" t="s">
        <v>0</v>
      </c>
      <c r="E9" s="1154"/>
      <c r="F9" s="1155"/>
      <c r="I9" s="704"/>
      <c r="K9" s="1224" t="s">
        <v>279</v>
      </c>
      <c r="L9" s="1225">
        <f>G26</f>
        <v>0</v>
      </c>
      <c r="M9" s="1226">
        <f>G26</f>
        <v>0</v>
      </c>
      <c r="N9" s="1226">
        <f>G26</f>
        <v>0</v>
      </c>
      <c r="O9" s="1225">
        <f>H26</f>
        <v>0</v>
      </c>
      <c r="P9" s="1226">
        <f>H26</f>
        <v>0</v>
      </c>
      <c r="Q9" s="1226">
        <f>H26</f>
        <v>0</v>
      </c>
      <c r="R9" s="1226">
        <f>G21</f>
        <v>0</v>
      </c>
      <c r="S9" s="1226">
        <f>G21</f>
        <v>0</v>
      </c>
      <c r="T9" s="1227">
        <f>G21</f>
        <v>0</v>
      </c>
      <c r="W9" s="675" t="s">
        <v>266</v>
      </c>
      <c r="X9" s="1217" t="s">
        <v>0</v>
      </c>
      <c r="Y9" s="1222">
        <f>バックグラウンドデータ!E65</f>
        <v>0.72540303130255357</v>
      </c>
      <c r="Z9" s="682" t="s">
        <v>298</v>
      </c>
      <c r="AA9" s="683" t="s">
        <v>298</v>
      </c>
      <c r="AB9" s="1223" t="str">
        <f>バックグラウンドデータ!F65</f>
        <v>3EID</v>
      </c>
    </row>
    <row r="10" spans="1:28" s="442" customFormat="1" ht="16.5" thickBot="1">
      <c r="B10" s="1160" t="s">
        <v>464</v>
      </c>
      <c r="C10" s="923" t="s">
        <v>390</v>
      </c>
      <c r="D10" s="731" t="s">
        <v>73</v>
      </c>
      <c r="E10" s="1154"/>
      <c r="F10" s="1155"/>
      <c r="I10" s="704"/>
      <c r="K10" s="686" t="s">
        <v>386</v>
      </c>
      <c r="L10" s="687">
        <f>-E26*Y6</f>
        <v>0</v>
      </c>
      <c r="M10" s="688">
        <f>-E26*Z6</f>
        <v>0</v>
      </c>
      <c r="N10" s="688">
        <f>-E26*AA6</f>
        <v>0</v>
      </c>
      <c r="O10" s="687">
        <f>-F26*Y6</f>
        <v>0</v>
      </c>
      <c r="P10" s="688">
        <f>-F26*Z6</f>
        <v>0</v>
      </c>
      <c r="Q10" s="688">
        <f>-F26*AA6</f>
        <v>0</v>
      </c>
      <c r="R10" s="688">
        <f>-Y6*E21</f>
        <v>0</v>
      </c>
      <c r="S10" s="688">
        <f>-Z6*E21</f>
        <v>0</v>
      </c>
      <c r="T10" s="689">
        <f>-AA6*E21</f>
        <v>0</v>
      </c>
      <c r="W10" s="675" t="s">
        <v>390</v>
      </c>
      <c r="X10" s="1217" t="s">
        <v>0</v>
      </c>
      <c r="Y10" s="681">
        <f>バックグラウンドデータ!E71</f>
        <v>0.53437162655845794</v>
      </c>
      <c r="Z10" s="682" t="s">
        <v>298</v>
      </c>
      <c r="AA10" s="683" t="s">
        <v>298</v>
      </c>
      <c r="AB10" s="1223" t="str">
        <f>バックグラウンドデータ!F71</f>
        <v>3EID</v>
      </c>
    </row>
    <row r="11" spans="1:28" s="442" customFormat="1" ht="16.5" thickBot="1">
      <c r="B11" s="1160" t="s">
        <v>464</v>
      </c>
      <c r="C11" s="923" t="s">
        <v>391</v>
      </c>
      <c r="D11" s="731" t="s">
        <v>73</v>
      </c>
      <c r="E11" s="1154"/>
      <c r="F11" s="1155"/>
      <c r="I11" s="704"/>
      <c r="K11" s="1131" t="s">
        <v>259</v>
      </c>
      <c r="L11" s="1132" t="e">
        <f t="shared" ref="L11:Q11" si="1">SUM(L5:L10)</f>
        <v>#DIV/0!</v>
      </c>
      <c r="M11" s="1133" t="e">
        <f t="shared" si="1"/>
        <v>#DIV/0!</v>
      </c>
      <c r="N11" s="1133" t="e">
        <f t="shared" si="1"/>
        <v>#DIV/0!</v>
      </c>
      <c r="O11" s="1133">
        <f t="shared" si="1"/>
        <v>0</v>
      </c>
      <c r="P11" s="1133">
        <f t="shared" si="1"/>
        <v>0</v>
      </c>
      <c r="Q11" s="1133">
        <f t="shared" si="1"/>
        <v>0</v>
      </c>
      <c r="R11" s="1133">
        <f>SUM(R5:R10)</f>
        <v>0</v>
      </c>
      <c r="S11" s="1133">
        <f t="shared" ref="S11:T11" si="2">SUM(S5:S10)</f>
        <v>0</v>
      </c>
      <c r="T11" s="1228">
        <f t="shared" si="2"/>
        <v>0</v>
      </c>
      <c r="W11" s="1229" t="s">
        <v>391</v>
      </c>
      <c r="X11" s="1230" t="s">
        <v>0</v>
      </c>
      <c r="Y11" s="700">
        <f>バックグラウンドデータ!E72</f>
        <v>0.53437162655845794</v>
      </c>
      <c r="Z11" s="701" t="s">
        <v>298</v>
      </c>
      <c r="AA11" s="702" t="s">
        <v>298</v>
      </c>
      <c r="AB11" s="1231" t="str">
        <f>バックグラウンドデータ!F72</f>
        <v>3EID</v>
      </c>
    </row>
    <row r="12" spans="1:28" s="442" customFormat="1" ht="16.5" thickBot="1">
      <c r="B12" s="1161" t="s">
        <v>268</v>
      </c>
      <c r="C12" s="925" t="s">
        <v>269</v>
      </c>
      <c r="D12" s="926" t="s">
        <v>73</v>
      </c>
      <c r="E12" s="1154"/>
      <c r="F12" s="1155"/>
      <c r="I12" s="704"/>
      <c r="K12" s="705" t="s">
        <v>218</v>
      </c>
      <c r="L12" s="709" t="e">
        <f>-(L11-R11)</f>
        <v>#DIV/0!</v>
      </c>
      <c r="M12" s="884" t="e">
        <f>-(M11-S11)</f>
        <v>#DIV/0!</v>
      </c>
      <c r="N12" s="884" t="e">
        <f>-(N11-T11)</f>
        <v>#DIV/0!</v>
      </c>
      <c r="O12" s="884">
        <f>-(O11-R11)</f>
        <v>0</v>
      </c>
      <c r="P12" s="884">
        <f>-(P11-S11)</f>
        <v>0</v>
      </c>
      <c r="Q12" s="884">
        <f>-(Q11-T11)</f>
        <v>0</v>
      </c>
      <c r="R12" s="884" t="s">
        <v>263</v>
      </c>
      <c r="S12" s="884" t="s">
        <v>233</v>
      </c>
      <c r="T12" s="1232" t="s">
        <v>233</v>
      </c>
    </row>
    <row r="13" spans="1:28" s="442" customFormat="1">
      <c r="B13" s="1164" t="s">
        <v>271</v>
      </c>
      <c r="C13" s="1165" t="s">
        <v>270</v>
      </c>
      <c r="D13" s="1166" t="s">
        <v>73</v>
      </c>
      <c r="E13" s="1167">
        <f>SUMIF(B8:B12,B13,E8:E12)</f>
        <v>0</v>
      </c>
      <c r="F13" s="1168">
        <v>1</v>
      </c>
      <c r="I13" s="704"/>
      <c r="K13" s="1233"/>
      <c r="L13" s="1222"/>
      <c r="M13" s="1222"/>
      <c r="N13" s="1222"/>
      <c r="O13" s="1222"/>
      <c r="P13" s="1222"/>
      <c r="Q13" s="1222"/>
      <c r="R13" s="1222"/>
      <c r="S13" s="1222"/>
      <c r="T13" s="1222"/>
      <c r="W13" s="630" t="s">
        <v>180</v>
      </c>
      <c r="X13" s="631" t="s">
        <v>3</v>
      </c>
      <c r="Y13" s="1234" t="s">
        <v>369</v>
      </c>
      <c r="Z13" s="844" t="s">
        <v>235</v>
      </c>
      <c r="AA13" s="712"/>
      <c r="AB13" s="1233"/>
    </row>
    <row r="14" spans="1:28" s="442" customFormat="1" ht="16.5" thickBot="1">
      <c r="B14" s="1169" t="s">
        <v>272</v>
      </c>
      <c r="C14" s="1170" t="s">
        <v>270</v>
      </c>
      <c r="D14" s="1171" t="s">
        <v>73</v>
      </c>
      <c r="E14" s="1172">
        <f>SUMIF(B8:B12,B14,E8:E12)</f>
        <v>0</v>
      </c>
      <c r="F14" s="1173">
        <f>SUMIF(C8:C12,C14,F8:F12)</f>
        <v>0</v>
      </c>
      <c r="I14" s="704"/>
      <c r="K14" s="1233"/>
      <c r="L14" s="1222"/>
      <c r="M14" s="1222"/>
      <c r="N14" s="1222"/>
      <c r="O14" s="1222"/>
      <c r="P14" s="1222"/>
      <c r="Q14" s="1222"/>
      <c r="R14" s="1222"/>
      <c r="S14" s="1222"/>
      <c r="T14" s="1222"/>
      <c r="W14" s="645"/>
      <c r="X14" s="664"/>
      <c r="Y14" s="666" t="s">
        <v>366</v>
      </c>
      <c r="Z14" s="1235"/>
      <c r="AA14" s="712"/>
      <c r="AB14" s="1233"/>
    </row>
    <row r="15" spans="1:28" s="442" customFormat="1" ht="16.5" thickBot="1">
      <c r="B15" s="1174" t="s">
        <v>450</v>
      </c>
      <c r="C15" s="1175"/>
      <c r="D15" s="777" t="s">
        <v>73</v>
      </c>
      <c r="E15" s="827">
        <f>SUM(E8:E12)</f>
        <v>0</v>
      </c>
      <c r="F15" s="1176">
        <f>SUM(F8:F12)</f>
        <v>0</v>
      </c>
      <c r="I15" s="704"/>
      <c r="J15" s="617" t="s">
        <v>151</v>
      </c>
      <c r="K15" s="1233"/>
      <c r="L15" s="1222"/>
      <c r="M15" s="1222"/>
      <c r="N15" s="1222"/>
      <c r="O15" s="1222"/>
      <c r="P15" s="1222"/>
      <c r="Q15" s="1222"/>
      <c r="R15" s="1222"/>
      <c r="S15" s="1222"/>
      <c r="T15" s="1222"/>
      <c r="W15" s="1236" t="s">
        <v>455</v>
      </c>
      <c r="X15" s="1237" t="s">
        <v>73</v>
      </c>
      <c r="Y15" s="1238">
        <f>バックグラウンドデータ!E96</f>
        <v>2.71</v>
      </c>
      <c r="Z15" s="1239" t="str">
        <f>バックグラウンドデータ!F96</f>
        <v>ガイドライン既定値</v>
      </c>
      <c r="AA15" s="1222"/>
    </row>
    <row r="16" spans="1:28" s="442" customFormat="1">
      <c r="K16" s="1233"/>
      <c r="L16" s="1222"/>
      <c r="M16" s="1222"/>
      <c r="N16" s="1222"/>
      <c r="O16" s="1222"/>
      <c r="P16" s="1222"/>
      <c r="Q16" s="1222"/>
      <c r="R16" s="1222"/>
      <c r="S16" s="1222"/>
      <c r="T16" s="1222"/>
      <c r="W16" s="675" t="s">
        <v>266</v>
      </c>
      <c r="X16" s="1217" t="s">
        <v>73</v>
      </c>
      <c r="Y16" s="1222">
        <f>バックグラウンドデータ!E98</f>
        <v>3.32</v>
      </c>
      <c r="Z16" s="1240" t="str">
        <f>バックグラウンドデータ!F98</f>
        <v>ガイドライン既定値</v>
      </c>
      <c r="AA16" s="1222"/>
    </row>
    <row r="17" spans="1:28" s="442" customFormat="1" ht="16.5" thickBot="1">
      <c r="A17" s="618" t="s">
        <v>459</v>
      </c>
      <c r="W17" s="675" t="s">
        <v>390</v>
      </c>
      <c r="X17" s="1217" t="s">
        <v>0</v>
      </c>
      <c r="Y17" s="681">
        <f>バックグラウンドデータ!E99</f>
        <v>2.71</v>
      </c>
      <c r="Z17" s="1240" t="str">
        <f>バックグラウンドデータ!F99</f>
        <v>ガイドライン既定値</v>
      </c>
      <c r="AA17" s="1222"/>
    </row>
    <row r="18" spans="1:28" s="442" customFormat="1">
      <c r="B18" s="837"/>
      <c r="C18" s="1241"/>
      <c r="D18" s="1242"/>
      <c r="E18" s="1243" t="s">
        <v>371</v>
      </c>
      <c r="F18" s="1244"/>
      <c r="G18" s="1243" t="s">
        <v>372</v>
      </c>
      <c r="H18" s="1245"/>
      <c r="W18" s="675" t="s">
        <v>391</v>
      </c>
      <c r="X18" s="1217" t="s">
        <v>0</v>
      </c>
      <c r="Y18" s="681">
        <f>バックグラウンドデータ!E100</f>
        <v>3</v>
      </c>
      <c r="Z18" s="1240" t="str">
        <f>バックグラウンドデータ!F100</f>
        <v>ガイドライン既定値</v>
      </c>
      <c r="AA18" s="1222"/>
    </row>
    <row r="19" spans="1:28" s="442" customFormat="1" ht="16.5" thickBot="1">
      <c r="B19" s="845" t="s">
        <v>76</v>
      </c>
      <c r="C19" s="1246" t="s">
        <v>180</v>
      </c>
      <c r="D19" s="1247" t="s">
        <v>3</v>
      </c>
      <c r="E19" s="1248" t="s">
        <v>551</v>
      </c>
      <c r="F19" s="1249" t="s">
        <v>289</v>
      </c>
      <c r="G19" s="1250" t="s">
        <v>554</v>
      </c>
      <c r="H19" s="1251" t="s">
        <v>289</v>
      </c>
      <c r="W19" s="1252" t="s">
        <v>269</v>
      </c>
      <c r="X19" s="1230" t="s">
        <v>0</v>
      </c>
      <c r="Y19" s="700">
        <f>バックグラウンドデータ!E101</f>
        <v>2.33</v>
      </c>
      <c r="Z19" s="1253" t="str">
        <f>バックグラウンドデータ!F101</f>
        <v>ガイドライン既定値</v>
      </c>
      <c r="AA19" s="1222"/>
    </row>
    <row r="20" spans="1:28" s="442" customFormat="1" ht="16.5" thickBot="1">
      <c r="B20" s="1254"/>
      <c r="C20" s="1255"/>
      <c r="D20" s="1256"/>
      <c r="E20" s="1257"/>
      <c r="F20" s="1258"/>
      <c r="G20" s="1257"/>
      <c r="H20" s="1259"/>
      <c r="X20" s="1260"/>
      <c r="Y20" s="1222"/>
      <c r="Z20" s="1222"/>
      <c r="AA20" s="1222"/>
      <c r="AB20" s="1261"/>
    </row>
    <row r="21" spans="1:28" s="442" customFormat="1" ht="16.5" thickBot="1">
      <c r="A21" s="615"/>
      <c r="B21" s="1177" t="s">
        <v>448</v>
      </c>
      <c r="C21" s="1178" t="s">
        <v>456</v>
      </c>
      <c r="D21" s="1268" t="s">
        <v>449</v>
      </c>
      <c r="E21" s="1269">
        <f>E7*Y23</f>
        <v>0</v>
      </c>
      <c r="F21" s="1180" t="s">
        <v>454</v>
      </c>
      <c r="G21" s="1180">
        <f>E7*Y15</f>
        <v>0</v>
      </c>
      <c r="H21" s="1181" t="s">
        <v>454</v>
      </c>
      <c r="W21" s="630" t="s">
        <v>180</v>
      </c>
      <c r="X21" s="631" t="s">
        <v>3</v>
      </c>
      <c r="Y21" s="1234" t="s">
        <v>367</v>
      </c>
      <c r="Z21" s="844" t="s">
        <v>235</v>
      </c>
      <c r="AA21" s="1222"/>
      <c r="AB21" s="1261"/>
    </row>
    <row r="22" spans="1:28" s="442" customFormat="1" ht="16.5" thickBot="1">
      <c r="A22" s="615"/>
      <c r="B22" s="1182" t="str">
        <f>B9</f>
        <v>主生成物</v>
      </c>
      <c r="C22" s="1270" t="s">
        <v>266</v>
      </c>
      <c r="D22" s="913" t="s">
        <v>73</v>
      </c>
      <c r="E22" s="1271">
        <f>IF(B22="主生成物",0,IF(B22="副生成物",E9*Y24,FALSE))</f>
        <v>0</v>
      </c>
      <c r="F22" s="1185">
        <f>IF(B22="主生成物",0,IF(B22="副生成物",F9*Y24,FALSE))</f>
        <v>0</v>
      </c>
      <c r="G22" s="1185">
        <f>IF(B22="主生成物",0,IF(B22="副生成物",E9*Y16,FALSE))</f>
        <v>0</v>
      </c>
      <c r="H22" s="1186">
        <f>IF(B22="主生成物",0,IF(B22="副生成物",F9*Y15,FALSE))</f>
        <v>0</v>
      </c>
      <c r="J22" s="617"/>
      <c r="W22" s="645"/>
      <c r="X22" s="664"/>
      <c r="Y22" s="666" t="s">
        <v>368</v>
      </c>
      <c r="Z22" s="1235"/>
      <c r="AA22" s="1222"/>
      <c r="AB22" s="1261"/>
    </row>
    <row r="23" spans="1:28" s="442" customFormat="1">
      <c r="A23" s="615"/>
      <c r="B23" s="1187" t="str">
        <f>B10</f>
        <v>副生成物</v>
      </c>
      <c r="C23" s="923" t="s">
        <v>390</v>
      </c>
      <c r="D23" s="1272" t="s">
        <v>73</v>
      </c>
      <c r="E23" s="1271">
        <f>IF(B23="主生成物",0,IF(B23="副生成物",E10*Y25,FALSE))</f>
        <v>0</v>
      </c>
      <c r="F23" s="1185">
        <f>IF(B23="主生成物",0,IF(B23="副生成物",F10*Y25,FALSE))</f>
        <v>0</v>
      </c>
      <c r="G23" s="1185">
        <f>IF(B23="主生成物",0,IF(B23="副生成物",E10*Y17,FALSE))</f>
        <v>0</v>
      </c>
      <c r="H23" s="1186">
        <f>IF(B23="主生成物",0,IF(B23="副生成物",F10*Y17,FALSE))</f>
        <v>0</v>
      </c>
      <c r="J23" s="617"/>
      <c r="W23" s="1236" t="s">
        <v>455</v>
      </c>
      <c r="X23" s="1237" t="s">
        <v>73</v>
      </c>
      <c r="Y23" s="1238">
        <f>バックグラウンドデータ!E110</f>
        <v>35.6</v>
      </c>
      <c r="Z23" s="1239" t="str">
        <f>バックグラウンドデータ!F110</f>
        <v>ガイドライン既定値</v>
      </c>
      <c r="AA23" s="1222"/>
      <c r="AB23" s="1261"/>
    </row>
    <row r="24" spans="1:28" s="442" customFormat="1">
      <c r="B24" s="1187" t="str">
        <f>B11</f>
        <v>副生成物</v>
      </c>
      <c r="C24" s="923" t="s">
        <v>391</v>
      </c>
      <c r="D24" s="1272" t="s">
        <v>73</v>
      </c>
      <c r="E24" s="1271">
        <f>IF(B24="主生成物",0,IF(B24="副生成物",E11*Y26,FALSE))</f>
        <v>0</v>
      </c>
      <c r="F24" s="1185">
        <f>IF(B24="主生成物",0,IF(B24="副生成物",F11*Y26,FALSE))</f>
        <v>0</v>
      </c>
      <c r="G24" s="1185">
        <f>IF(B24="主生成物",0,IF(B24="副生成物",E11*Y18,FALSE))</f>
        <v>0</v>
      </c>
      <c r="H24" s="1186">
        <f>IF(B24="主生成物",0,IF(B24="副生成物",F11*Y18,FALSE))</f>
        <v>0</v>
      </c>
      <c r="W24" s="675" t="s">
        <v>266</v>
      </c>
      <c r="X24" s="1217" t="s">
        <v>2</v>
      </c>
      <c r="Y24" s="681">
        <f>バックグラウンドデータ!E112</f>
        <v>41.3</v>
      </c>
      <c r="Z24" s="1240" t="str">
        <f>バックグラウンドデータ!F112</f>
        <v>ガイドライン既定値</v>
      </c>
    </row>
    <row r="25" spans="1:28" s="442" customFormat="1" ht="16.5" thickBot="1">
      <c r="B25" s="1187" t="str">
        <f>B12</f>
        <v>副生成物</v>
      </c>
      <c r="C25" s="1188" t="s">
        <v>269</v>
      </c>
      <c r="D25" s="1272" t="s">
        <v>73</v>
      </c>
      <c r="E25" s="1271">
        <f>IF(B25="主生成物",0,IF(B25="副生成物",E12*Y27,FALSE))</f>
        <v>0</v>
      </c>
      <c r="F25" s="1185">
        <f>IF(B25="主生成物",0,IF(B25="副生成物",F12*Y27,FALSE))</f>
        <v>0</v>
      </c>
      <c r="G25" s="1185">
        <f>IF(B25="主生成物",0,IF(B25="副生成物",E12*Y19,FALSE))</f>
        <v>0</v>
      </c>
      <c r="H25" s="1186">
        <f>IF(B25="主生成物",0,IF(B25="副生成物",F12*Y19,FALSE))</f>
        <v>0</v>
      </c>
      <c r="W25" s="675" t="s">
        <v>390</v>
      </c>
      <c r="X25" s="1217" t="s">
        <v>0</v>
      </c>
      <c r="Y25" s="681">
        <f>バックグラウンドデータ!E113</f>
        <v>46</v>
      </c>
      <c r="Z25" s="1240" t="str">
        <f>バックグラウンドデータ!F113</f>
        <v>ガイドライン既定値</v>
      </c>
    </row>
    <row r="26" spans="1:28" s="442" customFormat="1" ht="16.5" thickBot="1">
      <c r="B26" s="1194" t="s">
        <v>451</v>
      </c>
      <c r="C26" s="1195"/>
      <c r="D26" s="1268" t="s">
        <v>73</v>
      </c>
      <c r="E26" s="1269">
        <f>SUM(E22:E25)</f>
        <v>0</v>
      </c>
      <c r="F26" s="1180">
        <f>SUM(F22:F25)</f>
        <v>0</v>
      </c>
      <c r="G26" s="1180">
        <f>SUM(G22:G25)</f>
        <v>0</v>
      </c>
      <c r="H26" s="1196">
        <f>SUM(H22:H25)</f>
        <v>0</v>
      </c>
      <c r="W26" s="675" t="s">
        <v>391</v>
      </c>
      <c r="X26" s="1217" t="s">
        <v>0</v>
      </c>
      <c r="Y26" s="681">
        <f>バックグラウンドデータ!E114</f>
        <v>44.10526315789474</v>
      </c>
      <c r="Z26" s="1240" t="str">
        <f>バックグラウンドデータ!F114</f>
        <v>ガイドライン既定値</v>
      </c>
    </row>
    <row r="27" spans="1:28" s="442" customFormat="1" ht="16.5" thickBot="1">
      <c r="A27" s="618"/>
      <c r="W27" s="1252" t="s">
        <v>269</v>
      </c>
      <c r="X27" s="1230" t="s">
        <v>0</v>
      </c>
      <c r="Y27" s="700">
        <f>バックグラウンドデータ!E115</f>
        <v>17</v>
      </c>
      <c r="Z27" s="1253" t="str">
        <f>バックグラウンドデータ!F115</f>
        <v>ガイドライン既定値</v>
      </c>
    </row>
    <row r="28" spans="1:28" s="442" customFormat="1" ht="18.75" customHeight="1" thickBot="1">
      <c r="A28" s="618" t="s">
        <v>458</v>
      </c>
    </row>
    <row r="29" spans="1:28" s="442" customFormat="1">
      <c r="B29" s="837" t="s">
        <v>76</v>
      </c>
      <c r="C29" s="1241" t="s">
        <v>180</v>
      </c>
      <c r="D29" s="1242" t="s">
        <v>3</v>
      </c>
      <c r="E29" s="1262" t="s">
        <v>383</v>
      </c>
      <c r="F29" s="1263"/>
      <c r="G29" s="1263"/>
      <c r="H29" s="1263"/>
    </row>
    <row r="30" spans="1:28" s="442" customFormat="1" ht="16.5" thickBot="1">
      <c r="B30" s="1254"/>
      <c r="C30" s="1255"/>
      <c r="D30" s="1256"/>
      <c r="E30" s="1259" t="s">
        <v>385</v>
      </c>
      <c r="F30" s="1260"/>
      <c r="G30" s="1260"/>
      <c r="H30" s="1260"/>
    </row>
    <row r="31" spans="1:28" s="442" customFormat="1">
      <c r="B31" s="1182" t="str">
        <f>B8</f>
        <v>主生成物</v>
      </c>
      <c r="C31" s="919" t="s">
        <v>265</v>
      </c>
      <c r="D31" s="913" t="s">
        <v>73</v>
      </c>
      <c r="E31" s="1201">
        <f>IF(B31="主生成物",E8*Y8,IF(B31="副生成物",0,FALSE))</f>
        <v>0</v>
      </c>
      <c r="G31" s="1264"/>
    </row>
    <row r="32" spans="1:28" s="442" customFormat="1">
      <c r="B32" s="1182" t="str">
        <f>B22</f>
        <v>主生成物</v>
      </c>
      <c r="C32" s="923" t="s">
        <v>266</v>
      </c>
      <c r="D32" s="1272" t="s">
        <v>73</v>
      </c>
      <c r="E32" s="1201">
        <f>IF(B32="主生成物",E9*Y9,IF(B32="副生成物",0,FALSE))</f>
        <v>0</v>
      </c>
      <c r="G32" s="1264"/>
    </row>
    <row r="33" spans="1:8" s="442" customFormat="1">
      <c r="B33" s="1182" t="str">
        <f>B23</f>
        <v>副生成物</v>
      </c>
      <c r="C33" s="923" t="s">
        <v>390</v>
      </c>
      <c r="D33" s="1272" t="s">
        <v>73</v>
      </c>
      <c r="E33" s="1201">
        <f>IF(B33="主生成物",E10*Y10,IF(B33="副生成物",0,FALSE))</f>
        <v>0</v>
      </c>
      <c r="G33" s="1264"/>
    </row>
    <row r="34" spans="1:8" s="442" customFormat="1" ht="16.5" thickBot="1">
      <c r="B34" s="1273" t="str">
        <f>B24</f>
        <v>副生成物</v>
      </c>
      <c r="C34" s="925" t="s">
        <v>391</v>
      </c>
      <c r="D34" s="1274" t="s">
        <v>73</v>
      </c>
      <c r="E34" s="1275">
        <f>IF(B34="主生成物",E11*Y11,IF(B34="副生成物",0,FALSE))</f>
        <v>0</v>
      </c>
      <c r="G34" s="1264"/>
    </row>
    <row r="35" spans="1:8" s="442" customFormat="1" ht="16.5" thickBot="1">
      <c r="B35" s="1194" t="s">
        <v>373</v>
      </c>
      <c r="C35" s="1195"/>
      <c r="D35" s="1268" t="s">
        <v>73</v>
      </c>
      <c r="E35" s="1196">
        <f>SUM(E31:E34)</f>
        <v>0</v>
      </c>
      <c r="G35" s="1265"/>
    </row>
    <row r="36" spans="1:8" s="442" customFormat="1"/>
    <row r="37" spans="1:8" s="442" customFormat="1" ht="16.5" thickBot="1">
      <c r="A37" s="615" t="s">
        <v>153</v>
      </c>
    </row>
    <row r="38" spans="1:8" s="442" customFormat="1">
      <c r="B38" s="742" t="s">
        <v>553</v>
      </c>
      <c r="C38" s="743"/>
      <c r="D38" s="743"/>
      <c r="E38" s="743"/>
      <c r="F38" s="743"/>
      <c r="G38" s="744"/>
      <c r="H38" s="712"/>
    </row>
    <row r="39" spans="1:8" s="442" customFormat="1">
      <c r="B39" s="792"/>
      <c r="C39" s="793"/>
      <c r="D39" s="793"/>
      <c r="E39" s="793"/>
      <c r="F39" s="793"/>
      <c r="G39" s="794"/>
      <c r="H39" s="1266"/>
    </row>
    <row r="40" spans="1:8" s="442" customFormat="1">
      <c r="A40" s="615"/>
      <c r="B40" s="795"/>
      <c r="C40" s="796"/>
      <c r="D40" s="796"/>
      <c r="E40" s="796"/>
      <c r="F40" s="796"/>
      <c r="G40" s="797"/>
      <c r="H40" s="1266"/>
    </row>
    <row r="41" spans="1:8" s="442" customFormat="1">
      <c r="B41" s="795"/>
      <c r="C41" s="796"/>
      <c r="D41" s="796"/>
      <c r="E41" s="796"/>
      <c r="F41" s="796"/>
      <c r="G41" s="797"/>
      <c r="H41" s="1266"/>
    </row>
    <row r="42" spans="1:8" s="442" customFormat="1">
      <c r="B42" s="795"/>
      <c r="C42" s="796"/>
      <c r="D42" s="796"/>
      <c r="E42" s="796"/>
      <c r="F42" s="796"/>
      <c r="G42" s="797"/>
      <c r="H42" s="1266"/>
    </row>
    <row r="43" spans="1:8" s="442" customFormat="1" ht="16.5" thickBot="1">
      <c r="B43" s="798"/>
      <c r="C43" s="799"/>
      <c r="D43" s="799"/>
      <c r="E43" s="799"/>
      <c r="F43" s="799"/>
      <c r="G43" s="800"/>
    </row>
    <row r="44" spans="1:8" s="442" customFormat="1">
      <c r="B44" s="801" t="s">
        <v>66</v>
      </c>
      <c r="C44" s="802"/>
      <c r="D44" s="802"/>
      <c r="E44" s="802"/>
      <c r="F44" s="802"/>
      <c r="G44" s="835"/>
    </row>
    <row r="45" spans="1:8" s="442" customFormat="1">
      <c r="B45" s="803"/>
      <c r="C45" s="793"/>
      <c r="D45" s="793"/>
      <c r="E45" s="793"/>
      <c r="F45" s="793"/>
      <c r="G45" s="794"/>
    </row>
    <row r="46" spans="1:8" s="442" customFormat="1">
      <c r="B46" s="804"/>
      <c r="C46" s="796"/>
      <c r="D46" s="796"/>
      <c r="E46" s="796"/>
      <c r="F46" s="796"/>
      <c r="G46" s="797"/>
    </row>
    <row r="47" spans="1:8" s="442" customFormat="1">
      <c r="B47" s="804"/>
      <c r="C47" s="796"/>
      <c r="D47" s="796"/>
      <c r="E47" s="796"/>
      <c r="F47" s="796"/>
      <c r="G47" s="797"/>
    </row>
    <row r="48" spans="1:8" s="442" customFormat="1">
      <c r="B48" s="795"/>
      <c r="C48" s="796"/>
      <c r="D48" s="796"/>
      <c r="E48" s="796"/>
      <c r="F48" s="796"/>
      <c r="G48" s="797"/>
    </row>
    <row r="49" spans="1:7" s="442" customFormat="1" ht="16.5" thickBot="1">
      <c r="B49" s="798"/>
      <c r="C49" s="799"/>
      <c r="D49" s="799"/>
      <c r="E49" s="799"/>
      <c r="F49" s="799"/>
      <c r="G49" s="800"/>
    </row>
    <row r="50" spans="1:7" s="442" customFormat="1">
      <c r="B50" s="890"/>
      <c r="C50" s="890"/>
      <c r="D50" s="890"/>
      <c r="E50" s="890"/>
      <c r="F50" s="890"/>
      <c r="G50" s="890"/>
    </row>
    <row r="51" spans="1:7" s="442" customFormat="1"/>
    <row r="52" spans="1:7" s="442" customFormat="1">
      <c r="A52" s="615" t="s">
        <v>327</v>
      </c>
    </row>
    <row r="53" spans="1:7" s="442" customFormat="1"/>
    <row r="54" spans="1:7" s="442" customFormat="1">
      <c r="B54" s="442" t="s">
        <v>45</v>
      </c>
    </row>
    <row r="55" spans="1:7" s="442" customFormat="1"/>
    <row r="56" spans="1:7" s="442" customFormat="1"/>
    <row r="57" spans="1:7" s="442" customFormat="1"/>
    <row r="58" spans="1:7" s="442" customFormat="1"/>
    <row r="59" spans="1:7" s="442" customFormat="1"/>
    <row r="60" spans="1:7" s="442" customFormat="1"/>
    <row r="61" spans="1:7" s="442" customFormat="1"/>
    <row r="62" spans="1:7" s="442" customFormat="1"/>
    <row r="63" spans="1:7" s="442" customFormat="1">
      <c r="B63" s="442" t="s">
        <v>548</v>
      </c>
    </row>
    <row r="64" spans="1:7" s="442" customFormat="1"/>
    <row r="65" spans="2:2" s="442" customFormat="1">
      <c r="B65" s="442" t="s">
        <v>547</v>
      </c>
    </row>
    <row r="66" spans="2:2" s="442" customFormat="1"/>
    <row r="67" spans="2:2" s="442" customFormat="1"/>
    <row r="68" spans="2:2" s="442" customFormat="1"/>
    <row r="69" spans="2:2" s="442" customFormat="1"/>
    <row r="70" spans="2:2" s="442" customFormat="1"/>
    <row r="71" spans="2:2" s="442" customFormat="1"/>
    <row r="72" spans="2:2" s="442" customFormat="1"/>
    <row r="73" spans="2:2" s="442" customFormat="1"/>
    <row r="74" spans="2:2" s="442" customFormat="1"/>
    <row r="75" spans="2:2" s="442" customFormat="1">
      <c r="B75" s="442" t="s">
        <v>433</v>
      </c>
    </row>
    <row r="76" spans="2:2" s="442" customFormat="1">
      <c r="B76" s="442" t="s">
        <v>497</v>
      </c>
    </row>
    <row r="77" spans="2:2" s="442" customFormat="1">
      <c r="B77" s="442" t="s">
        <v>496</v>
      </c>
    </row>
    <row r="78" spans="2:2" s="442" customFormat="1">
      <c r="B78" s="442" t="s">
        <v>498</v>
      </c>
    </row>
    <row r="79" spans="2:2" s="442" customFormat="1"/>
    <row r="80" spans="2:2" s="442" customFormat="1"/>
    <row r="81" spans="2:4" s="442" customFormat="1"/>
    <row r="82" spans="2:4" s="442" customFormat="1"/>
    <row r="83" spans="2:4" s="442" customFormat="1"/>
    <row r="84" spans="2:4" s="442" customFormat="1"/>
    <row r="85" spans="2:4" s="442" customFormat="1"/>
    <row r="86" spans="2:4" s="442" customFormat="1"/>
    <row r="87" spans="2:4" s="442" customFormat="1"/>
    <row r="88" spans="2:4" s="442" customFormat="1">
      <c r="B88" s="712"/>
      <c r="D88" s="704"/>
    </row>
    <row r="89" spans="2:4" s="442" customFormat="1">
      <c r="B89" s="712"/>
      <c r="D89" s="704"/>
    </row>
    <row r="90" spans="2:4" s="442" customFormat="1">
      <c r="B90" s="712"/>
      <c r="D90" s="704"/>
    </row>
    <row r="91" spans="2:4" s="442" customFormat="1">
      <c r="B91" s="712"/>
      <c r="D91" s="704"/>
    </row>
    <row r="92" spans="2:4" s="442" customFormat="1">
      <c r="B92" s="712"/>
      <c r="D92" s="704"/>
    </row>
    <row r="93" spans="2:4" s="442" customFormat="1">
      <c r="B93" s="712"/>
      <c r="D93" s="704"/>
    </row>
    <row r="94" spans="2:4" s="442" customFormat="1">
      <c r="B94" s="712"/>
      <c r="D94" s="704"/>
    </row>
    <row r="95" spans="2:4" s="442" customFormat="1">
      <c r="B95" s="712"/>
      <c r="D95" s="704"/>
    </row>
    <row r="96" spans="2:4" s="442" customFormat="1">
      <c r="B96" s="712"/>
      <c r="D96" s="704"/>
    </row>
    <row r="97" spans="2:4" s="442" customFormat="1">
      <c r="B97" s="712"/>
      <c r="D97" s="704"/>
    </row>
    <row r="98" spans="2:4" s="442" customFormat="1">
      <c r="B98" s="712"/>
      <c r="D98" s="704"/>
    </row>
    <row r="99" spans="2:4" s="442" customFormat="1">
      <c r="B99" s="712"/>
      <c r="D99" s="704"/>
    </row>
    <row r="100" spans="2:4" s="442" customFormat="1">
      <c r="B100" s="712"/>
      <c r="D100" s="704"/>
    </row>
    <row r="101" spans="2:4" s="442" customFormat="1">
      <c r="B101" s="712"/>
      <c r="D101" s="704"/>
    </row>
    <row r="102" spans="2:4" s="442" customFormat="1">
      <c r="B102" s="712"/>
      <c r="D102" s="704"/>
    </row>
    <row r="103" spans="2:4" s="442" customFormat="1">
      <c r="B103" s="712"/>
      <c r="D103" s="704"/>
    </row>
    <row r="104" spans="2:4" s="442" customFormat="1">
      <c r="B104" s="712"/>
      <c r="D104" s="704"/>
    </row>
    <row r="105" spans="2:4" s="442" customFormat="1"/>
    <row r="106" spans="2:4" s="442" customFormat="1"/>
    <row r="107" spans="2:4" s="442" customFormat="1"/>
    <row r="108" spans="2:4" s="442" customFormat="1"/>
    <row r="109" spans="2:4" s="442" customFormat="1"/>
    <row r="110" spans="2:4" s="442" customFormat="1"/>
    <row r="111" spans="2:4" s="442" customFormat="1"/>
    <row r="112" spans="2:4" s="442" customFormat="1"/>
    <row r="113" s="442" customFormat="1"/>
    <row r="114" s="442" customFormat="1"/>
    <row r="115" s="442" customFormat="1"/>
    <row r="116" s="442" customFormat="1"/>
    <row r="117" s="442" customFormat="1"/>
    <row r="118" s="442" customFormat="1"/>
    <row r="119" s="442" customFormat="1"/>
    <row r="120" s="442" customFormat="1"/>
    <row r="121" s="442" customFormat="1"/>
    <row r="122" s="442" customFormat="1"/>
    <row r="123" s="442" customFormat="1"/>
    <row r="124" s="442" customFormat="1"/>
    <row r="125" s="442" customFormat="1"/>
    <row r="126" s="442" customFormat="1"/>
    <row r="127" s="442" customFormat="1"/>
    <row r="128" s="442" customFormat="1"/>
    <row r="129" s="442" customFormat="1"/>
    <row r="130" s="442" customFormat="1"/>
    <row r="131" s="442" customFormat="1"/>
    <row r="132" s="442" customFormat="1"/>
    <row r="133" s="442" customFormat="1"/>
    <row r="134" s="442" customFormat="1"/>
    <row r="135" s="442" customFormat="1"/>
    <row r="136" s="442" customFormat="1"/>
    <row r="137" s="442" customFormat="1"/>
    <row r="138" s="442" customFormat="1"/>
    <row r="139" s="442" customFormat="1"/>
    <row r="140" s="442" customFormat="1"/>
    <row r="141" s="442" customFormat="1"/>
    <row r="142" s="442" customFormat="1"/>
    <row r="143" s="442" customFormat="1"/>
    <row r="144" s="442" customFormat="1"/>
    <row r="145" s="442" customFormat="1"/>
    <row r="146" s="442" customFormat="1"/>
    <row r="147" s="442" customFormat="1"/>
    <row r="148" s="442" customFormat="1"/>
    <row r="149" s="442" customFormat="1"/>
    <row r="150" s="442" customFormat="1"/>
    <row r="151" s="442" customFormat="1"/>
    <row r="152" s="442" customFormat="1"/>
    <row r="153" s="442" customFormat="1"/>
    <row r="154" s="442" customFormat="1"/>
    <row r="155" s="442" customFormat="1"/>
    <row r="156" s="442" customFormat="1"/>
    <row r="157" s="442" customFormat="1"/>
    <row r="158" s="442" customFormat="1"/>
    <row r="159" s="442" customFormat="1"/>
    <row r="160" s="442" customFormat="1"/>
    <row r="161" s="442" customFormat="1"/>
    <row r="162" s="442" customFormat="1"/>
    <row r="163" s="442" customFormat="1"/>
    <row r="164" s="442" customFormat="1"/>
    <row r="165" s="442" customFormat="1"/>
    <row r="166" s="442" customFormat="1"/>
    <row r="167" s="442" customFormat="1"/>
    <row r="168" s="442" customFormat="1"/>
    <row r="169" s="442" customFormat="1"/>
    <row r="170" s="442" customFormat="1"/>
    <row r="171" s="442" customFormat="1"/>
    <row r="172" s="442" customFormat="1"/>
    <row r="173" s="442" customFormat="1"/>
    <row r="174" s="442" customFormat="1"/>
    <row r="175" s="442" customFormat="1"/>
    <row r="176" s="442" customFormat="1"/>
    <row r="177" s="442" customFormat="1"/>
    <row r="178" s="442" customFormat="1"/>
    <row r="179" s="442" customFormat="1"/>
    <row r="180" s="442" customFormat="1"/>
    <row r="181" s="442" customFormat="1"/>
    <row r="182" s="442" customFormat="1"/>
    <row r="183" s="442" customFormat="1"/>
    <row r="184" s="442" customFormat="1"/>
    <row r="185" s="442" customFormat="1"/>
    <row r="186" s="442" customFormat="1"/>
    <row r="187" s="442" customFormat="1"/>
    <row r="188" s="442" customFormat="1"/>
    <row r="189" s="442" customFormat="1"/>
    <row r="190" s="442" customFormat="1"/>
    <row r="191" s="442" customFormat="1"/>
    <row r="192" s="442" customFormat="1"/>
    <row r="193" s="442" customFormat="1"/>
    <row r="194" s="442" customFormat="1"/>
    <row r="195" s="442" customFormat="1"/>
    <row r="196" s="442" customFormat="1"/>
    <row r="197" s="442" customFormat="1"/>
    <row r="198" s="442" customFormat="1"/>
    <row r="199" s="442" customFormat="1"/>
    <row r="200" s="442" customFormat="1"/>
    <row r="201" s="442" customFormat="1"/>
    <row r="202" s="442" customFormat="1"/>
    <row r="203" s="442" customFormat="1"/>
    <row r="204" s="442" customFormat="1"/>
    <row r="205" s="442" customFormat="1"/>
    <row r="206" s="442" customFormat="1"/>
    <row r="207" s="442" customFormat="1"/>
    <row r="208" s="442" customFormat="1"/>
    <row r="209" s="442" customFormat="1"/>
    <row r="210" s="442" customFormat="1"/>
    <row r="211" s="442" customFormat="1"/>
    <row r="212" s="442" customFormat="1"/>
    <row r="213" s="442" customFormat="1"/>
    <row r="214" s="442" customFormat="1"/>
    <row r="215" s="442" customFormat="1"/>
    <row r="216" s="442" customFormat="1"/>
    <row r="217" s="442" customFormat="1"/>
    <row r="218" s="442" customFormat="1"/>
    <row r="219" s="442" customFormat="1"/>
    <row r="220" s="442" customFormat="1"/>
    <row r="221" s="442" customFormat="1"/>
    <row r="222" s="442" customFormat="1"/>
    <row r="223" s="442" customFormat="1"/>
    <row r="224" s="442" customFormat="1"/>
    <row r="225" s="442" customFormat="1"/>
    <row r="226" s="442" customFormat="1"/>
    <row r="227" s="442" customFormat="1"/>
    <row r="228" s="442" customFormat="1"/>
    <row r="229" s="442" customFormat="1"/>
    <row r="230" s="442" customFormat="1"/>
    <row r="231" s="442" customFormat="1"/>
    <row r="232" s="442" customFormat="1"/>
    <row r="233" s="442" customFormat="1"/>
    <row r="234" s="442" customFormat="1"/>
    <row r="235" s="442" customFormat="1"/>
    <row r="236" s="442" customFormat="1"/>
    <row r="237" s="442" customFormat="1"/>
    <row r="238" s="442" customFormat="1"/>
    <row r="239" s="442" customFormat="1"/>
    <row r="240" s="442" customFormat="1"/>
    <row r="241" s="442" customFormat="1"/>
    <row r="242" s="442" customFormat="1"/>
    <row r="243" s="442" customFormat="1"/>
    <row r="244" s="442" customFormat="1"/>
    <row r="245" s="442" customFormat="1"/>
    <row r="246" s="442" customFormat="1"/>
    <row r="247" s="442" customFormat="1"/>
    <row r="248" s="442" customFormat="1"/>
    <row r="249" s="442" customFormat="1"/>
    <row r="250" s="442" customFormat="1"/>
    <row r="251" s="442" customFormat="1"/>
    <row r="252" s="442" customFormat="1"/>
    <row r="253" s="442" customFormat="1"/>
    <row r="254" s="442" customFormat="1"/>
    <row r="255" s="442" customFormat="1"/>
    <row r="256" s="442" customFormat="1"/>
    <row r="257" s="442" customFormat="1"/>
    <row r="258" s="442" customFormat="1"/>
    <row r="259" s="442" customFormat="1"/>
    <row r="260" s="442" customFormat="1"/>
    <row r="261" s="442" customFormat="1"/>
    <row r="262" s="442" customFormat="1"/>
    <row r="263" s="442" customFormat="1"/>
    <row r="264" s="442" customFormat="1"/>
    <row r="265" s="442" customFormat="1"/>
    <row r="266" s="442" customFormat="1"/>
    <row r="267" s="442" customFormat="1"/>
    <row r="268" s="442" customFormat="1"/>
    <row r="269" s="442" customFormat="1"/>
    <row r="270" s="442" customFormat="1"/>
    <row r="271" s="442" customFormat="1"/>
    <row r="272" s="442" customFormat="1"/>
    <row r="273" s="442" customFormat="1"/>
    <row r="274" s="442" customFormat="1"/>
    <row r="275" s="442" customFormat="1"/>
    <row r="276" s="442" customFormat="1"/>
    <row r="277" s="442" customFormat="1"/>
    <row r="278" s="442" customFormat="1"/>
    <row r="279" s="442" customFormat="1"/>
    <row r="280" s="442" customFormat="1"/>
    <row r="281" s="442" customFormat="1"/>
    <row r="282" s="442" customFormat="1"/>
    <row r="283" s="442" customFormat="1"/>
    <row r="284" s="442" customFormat="1"/>
    <row r="285" s="442" customFormat="1"/>
    <row r="286" s="442" customFormat="1"/>
    <row r="287" s="442" customFormat="1"/>
    <row r="288" s="442" customFormat="1"/>
    <row r="289" s="442" customFormat="1"/>
    <row r="290" s="442" customFormat="1"/>
    <row r="291" s="442" customFormat="1"/>
    <row r="292" s="442" customFormat="1"/>
    <row r="293" s="442" customFormat="1"/>
    <row r="294" s="442" customFormat="1"/>
    <row r="295" s="442" customFormat="1"/>
    <row r="296" s="442" customFormat="1"/>
    <row r="297" s="442" customFormat="1"/>
    <row r="298" s="442" customFormat="1"/>
    <row r="299" s="442" customFormat="1"/>
    <row r="300" s="442" customFormat="1"/>
    <row r="301" s="442" customFormat="1"/>
    <row r="302" s="442" customFormat="1"/>
    <row r="303" s="442" customFormat="1"/>
    <row r="304" s="442" customFormat="1"/>
    <row r="305" s="442" customFormat="1"/>
    <row r="306" s="442" customFormat="1"/>
    <row r="307" s="442" customFormat="1"/>
    <row r="308" s="442" customFormat="1"/>
    <row r="309" s="442" customFormat="1"/>
    <row r="310" s="442" customFormat="1"/>
    <row r="311" s="442" customFormat="1"/>
    <row r="312" s="442" customFormat="1"/>
    <row r="313" s="442" customFormat="1"/>
    <row r="314" s="442" customFormat="1"/>
    <row r="315" s="442" customFormat="1"/>
    <row r="316" s="442" customFormat="1"/>
    <row r="317" s="442" customFormat="1"/>
    <row r="318" s="442" customFormat="1"/>
    <row r="319" s="442" customFormat="1"/>
    <row r="320" s="442" customFormat="1"/>
    <row r="321" s="442" customFormat="1"/>
    <row r="322" s="442" customFormat="1"/>
    <row r="323" s="442" customFormat="1"/>
    <row r="324" s="442" customFormat="1"/>
    <row r="325" s="442" customFormat="1"/>
    <row r="326" s="442" customFormat="1"/>
    <row r="327" s="442" customFormat="1"/>
    <row r="328" s="442" customFormat="1"/>
    <row r="329" s="442" customFormat="1"/>
    <row r="330" s="442" customFormat="1"/>
    <row r="331" s="442" customFormat="1"/>
    <row r="332" s="442" customFormat="1"/>
    <row r="333" s="442" customFormat="1"/>
    <row r="334" s="442" customFormat="1"/>
    <row r="335" s="442" customFormat="1"/>
    <row r="336" s="442" customFormat="1"/>
    <row r="337" s="442" customFormat="1"/>
    <row r="338" s="442" customFormat="1"/>
    <row r="339" s="442" customFormat="1"/>
    <row r="340" s="442" customFormat="1"/>
    <row r="341" s="442" customFormat="1"/>
    <row r="342" s="442" customFormat="1"/>
    <row r="343" s="442" customFormat="1"/>
    <row r="344" s="442" customFormat="1"/>
    <row r="345" s="442" customFormat="1"/>
    <row r="346" s="442" customFormat="1"/>
    <row r="347" s="442" customFormat="1"/>
    <row r="348" s="442" customFormat="1"/>
    <row r="349" s="442" customFormat="1"/>
    <row r="350" s="442" customFormat="1"/>
    <row r="351" s="442" customFormat="1"/>
    <row r="352" s="442" customFormat="1"/>
    <row r="353" s="442" customFormat="1"/>
    <row r="354" s="442" customFormat="1"/>
    <row r="355" s="442" customFormat="1"/>
    <row r="356" s="442" customFormat="1"/>
    <row r="357" s="442" customFormat="1"/>
    <row r="358" s="442" customFormat="1"/>
    <row r="359" s="442" customFormat="1"/>
    <row r="360" s="442" customFormat="1"/>
    <row r="361" s="442" customFormat="1"/>
    <row r="362" s="442" customFormat="1"/>
    <row r="363" s="442" customFormat="1"/>
    <row r="364" s="442" customFormat="1"/>
    <row r="365" s="442" customFormat="1"/>
    <row r="366" s="442" customFormat="1"/>
    <row r="367" s="442" customFormat="1"/>
    <row r="368" s="442" customFormat="1"/>
    <row r="369" s="442" customFormat="1"/>
    <row r="370" s="442" customFormat="1"/>
    <row r="371" s="442" customFormat="1"/>
    <row r="372" s="442" customFormat="1"/>
    <row r="373" s="442" customFormat="1"/>
    <row r="374" s="442" customFormat="1"/>
    <row r="375" s="442" customFormat="1"/>
    <row r="376" s="442" customFormat="1"/>
    <row r="377" s="442" customFormat="1"/>
    <row r="378" s="442" customFormat="1"/>
    <row r="379" s="442" customFormat="1"/>
    <row r="380" s="442" customFormat="1"/>
    <row r="381" s="442" customFormat="1"/>
    <row r="382" s="442" customFormat="1"/>
    <row r="383" s="442" customFormat="1"/>
    <row r="384" s="442" customFormat="1"/>
    <row r="385" s="442" customFormat="1"/>
    <row r="386" s="442" customFormat="1"/>
    <row r="387" s="442" customFormat="1"/>
    <row r="388" s="442" customFormat="1"/>
    <row r="389" s="442" customFormat="1"/>
    <row r="390" s="442" customFormat="1"/>
    <row r="391" s="442" customFormat="1"/>
    <row r="392" s="442" customFormat="1"/>
    <row r="393" s="442" customFormat="1"/>
    <row r="394" s="442" customFormat="1"/>
    <row r="395" s="442" customFormat="1"/>
    <row r="396" s="442" customFormat="1"/>
    <row r="397" s="442" customFormat="1"/>
    <row r="398" s="442" customFormat="1"/>
    <row r="399" s="442" customFormat="1"/>
    <row r="400" s="442" customFormat="1"/>
    <row r="401" s="442" customFormat="1"/>
    <row r="402" s="442" customFormat="1"/>
    <row r="403" s="442" customFormat="1"/>
    <row r="404" s="442" customFormat="1"/>
    <row r="405" s="442" customFormat="1"/>
    <row r="406" s="442" customFormat="1"/>
    <row r="407" s="442" customFormat="1"/>
    <row r="408" s="442" customFormat="1"/>
    <row r="409" s="442" customFormat="1"/>
    <row r="410" s="442" customFormat="1"/>
    <row r="411" s="442" customFormat="1"/>
    <row r="412" s="442" customFormat="1"/>
    <row r="413" s="442" customFormat="1"/>
    <row r="414" s="442" customFormat="1"/>
    <row r="415" s="442" customFormat="1"/>
    <row r="416" s="442" customFormat="1"/>
    <row r="417" s="442" customFormat="1"/>
    <row r="418" s="442" customFormat="1"/>
    <row r="419" s="442" customFormat="1"/>
    <row r="420" s="442" customFormat="1"/>
    <row r="421" s="442" customFormat="1"/>
    <row r="422" s="442" customFormat="1"/>
    <row r="423" s="442" customFormat="1"/>
    <row r="424" s="442" customFormat="1"/>
    <row r="425" s="442" customFormat="1"/>
    <row r="426" s="442" customFormat="1"/>
    <row r="427" s="442" customFormat="1"/>
    <row r="428" s="442" customFormat="1"/>
    <row r="429" s="442" customFormat="1"/>
    <row r="430" s="442" customFormat="1"/>
    <row r="431" s="442" customFormat="1"/>
    <row r="432" s="442" customFormat="1"/>
    <row r="433" s="442" customFormat="1"/>
    <row r="434" s="442" customFormat="1"/>
    <row r="435" s="442" customFormat="1"/>
    <row r="436" s="442" customFormat="1"/>
    <row r="437" s="442" customFormat="1"/>
    <row r="438" s="442" customFormat="1"/>
    <row r="439" s="442" customFormat="1"/>
    <row r="440" s="442" customFormat="1"/>
    <row r="441" s="442" customFormat="1"/>
    <row r="442" s="442" customFormat="1"/>
    <row r="443" s="442" customFormat="1"/>
    <row r="444" s="442" customFormat="1"/>
    <row r="445" s="442" customFormat="1"/>
    <row r="446" s="442" customFormat="1"/>
    <row r="447" s="442" customFormat="1"/>
    <row r="448" s="442" customFormat="1"/>
    <row r="449" s="442" customFormat="1"/>
    <row r="450" s="442" customFormat="1"/>
    <row r="451" s="442" customFormat="1"/>
    <row r="452" s="442" customFormat="1"/>
    <row r="453" s="442" customFormat="1"/>
    <row r="454" s="442" customFormat="1"/>
    <row r="455" s="442" customFormat="1"/>
    <row r="456" s="442" customFormat="1"/>
    <row r="457" s="442" customFormat="1"/>
    <row r="458" s="442" customFormat="1"/>
    <row r="459" s="442" customFormat="1"/>
    <row r="460" s="442" customFormat="1"/>
    <row r="461" s="442" customFormat="1"/>
    <row r="462" s="442" customFormat="1"/>
    <row r="463" s="442" customFormat="1"/>
    <row r="464" s="442" customFormat="1"/>
    <row r="465" s="442" customFormat="1"/>
    <row r="466" s="442" customFormat="1"/>
    <row r="467" s="442" customFormat="1"/>
    <row r="468" s="442" customFormat="1"/>
    <row r="469" s="442" customFormat="1"/>
    <row r="470" s="442" customFormat="1"/>
    <row r="471" s="442" customFormat="1"/>
    <row r="472" s="442" customFormat="1"/>
    <row r="473" s="442" customFormat="1"/>
    <row r="474" s="442" customFormat="1"/>
    <row r="475" s="442" customFormat="1"/>
    <row r="476" s="442" customFormat="1"/>
    <row r="477" s="442" customFormat="1"/>
    <row r="478" s="442" customFormat="1"/>
    <row r="479" s="442" customFormat="1"/>
    <row r="480" s="442" customFormat="1"/>
    <row r="481" s="442" customFormat="1"/>
    <row r="482" s="442" customFormat="1"/>
    <row r="483" s="442" customFormat="1"/>
    <row r="484" s="442" customFormat="1"/>
    <row r="485" s="442" customFormat="1"/>
    <row r="486" s="442" customFormat="1"/>
    <row r="487" s="442" customFormat="1"/>
    <row r="488" s="442" customFormat="1"/>
    <row r="489" s="442" customFormat="1"/>
    <row r="490" s="442" customFormat="1"/>
    <row r="491" s="442" customFormat="1"/>
    <row r="492" s="442" customFormat="1"/>
    <row r="493" s="442" customFormat="1"/>
    <row r="494" s="442" customFormat="1"/>
    <row r="495" s="442" customFormat="1"/>
    <row r="496" s="442" customFormat="1"/>
    <row r="497" s="442" customFormat="1"/>
    <row r="498" s="442" customFormat="1"/>
    <row r="499" s="442" customFormat="1"/>
    <row r="500" s="442" customFormat="1"/>
    <row r="501" s="442" customFormat="1"/>
    <row r="502" s="442" customFormat="1"/>
    <row r="503" s="442" customFormat="1"/>
    <row r="504" s="442" customFormat="1"/>
    <row r="505" s="442" customFormat="1"/>
    <row r="506" s="442" customFormat="1"/>
    <row r="507" s="442" customFormat="1"/>
    <row r="508" s="442" customFormat="1"/>
    <row r="509" s="442" customFormat="1"/>
    <row r="510" s="442" customFormat="1"/>
    <row r="511" s="442" customFormat="1"/>
    <row r="512" s="442" customFormat="1"/>
    <row r="513" s="442" customFormat="1"/>
    <row r="514" s="442" customFormat="1"/>
    <row r="515" s="442" customFormat="1"/>
    <row r="516" s="442" customFormat="1"/>
    <row r="517" s="442" customFormat="1"/>
    <row r="518" s="442" customFormat="1"/>
    <row r="519" s="442" customFormat="1"/>
    <row r="520" s="442" customFormat="1"/>
    <row r="521" s="442" customFormat="1"/>
    <row r="522" s="442" customFormat="1"/>
    <row r="523" s="442" customFormat="1"/>
    <row r="524" s="442" customFormat="1"/>
    <row r="525" s="442" customFormat="1"/>
    <row r="526" s="442" customFormat="1"/>
    <row r="527" s="442" customFormat="1"/>
    <row r="528" s="442" customFormat="1"/>
    <row r="529" s="442" customFormat="1"/>
    <row r="530" s="442" customFormat="1"/>
    <row r="531" s="442" customFormat="1"/>
    <row r="532" s="442" customFormat="1"/>
    <row r="533" s="442" customFormat="1"/>
    <row r="534" s="442" customFormat="1"/>
    <row r="535" s="442" customFormat="1"/>
    <row r="536" s="442" customFormat="1"/>
    <row r="537" s="442" customFormat="1"/>
    <row r="538" s="442" customFormat="1"/>
    <row r="539" s="442" customFormat="1"/>
    <row r="540" s="442" customFormat="1"/>
    <row r="541" s="442" customFormat="1"/>
    <row r="542" s="442" customFormat="1"/>
    <row r="543" s="442" customFormat="1"/>
    <row r="544" s="442" customFormat="1"/>
    <row r="545" s="442" customFormat="1"/>
    <row r="546" s="442" customFormat="1"/>
    <row r="547" s="442" customFormat="1"/>
    <row r="548" s="442" customFormat="1"/>
    <row r="549" s="442" customFormat="1"/>
    <row r="550" s="442" customFormat="1"/>
    <row r="551" s="442" customFormat="1"/>
    <row r="552" s="442" customFormat="1"/>
    <row r="553" s="442" customFormat="1"/>
    <row r="554" s="442" customFormat="1"/>
    <row r="555" s="442" customFormat="1"/>
    <row r="556" s="442" customFormat="1"/>
    <row r="557" s="442" customFormat="1"/>
    <row r="558" s="442" customFormat="1"/>
    <row r="559" s="442" customFormat="1"/>
    <row r="560" s="442" customFormat="1"/>
    <row r="561" s="442" customFormat="1"/>
    <row r="562" s="442" customFormat="1"/>
    <row r="563" s="442" customFormat="1"/>
    <row r="564" s="442" customFormat="1"/>
    <row r="565" s="442" customFormat="1"/>
    <row r="566" s="442" customFormat="1"/>
    <row r="567" s="442" customFormat="1"/>
    <row r="568" s="442" customFormat="1"/>
    <row r="569" s="442" customFormat="1"/>
    <row r="570" s="442" customFormat="1"/>
    <row r="571" s="442" customFormat="1"/>
    <row r="572" s="442" customFormat="1"/>
    <row r="573" s="442" customFormat="1"/>
    <row r="574" s="442" customFormat="1"/>
    <row r="575" s="442" customFormat="1"/>
    <row r="576" s="442" customFormat="1"/>
    <row r="577" s="442" customFormat="1"/>
    <row r="578" s="442" customFormat="1"/>
    <row r="579" s="442" customFormat="1"/>
    <row r="580" s="442" customFormat="1"/>
    <row r="581" s="442" customFormat="1"/>
    <row r="582" s="442" customFormat="1"/>
    <row r="583" s="442" customFormat="1"/>
    <row r="584" s="442" customFormat="1"/>
    <row r="585" s="442" customFormat="1"/>
    <row r="586" s="442" customFormat="1"/>
    <row r="587" s="442" customFormat="1"/>
    <row r="588" s="442" customFormat="1"/>
    <row r="589" s="442" customFormat="1"/>
    <row r="590" s="442" customFormat="1"/>
    <row r="591" s="442" customFormat="1"/>
    <row r="592" s="442" customFormat="1"/>
    <row r="593" s="442" customFormat="1"/>
    <row r="594" s="442" customFormat="1"/>
    <row r="595" s="442" customFormat="1"/>
    <row r="596" s="442" customFormat="1"/>
    <row r="597" s="442" customFormat="1"/>
    <row r="598" s="442" customFormat="1"/>
    <row r="599" s="442" customFormat="1"/>
    <row r="600" s="442" customFormat="1"/>
    <row r="601" s="442" customFormat="1"/>
    <row r="602" s="442" customFormat="1"/>
    <row r="603" s="442" customFormat="1"/>
    <row r="604" s="442" customFormat="1"/>
    <row r="605" s="442" customFormat="1"/>
    <row r="606" s="442" customFormat="1"/>
    <row r="607" s="442" customFormat="1"/>
    <row r="608" s="442" customFormat="1"/>
    <row r="609" s="442" customFormat="1"/>
    <row r="610" s="442" customFormat="1"/>
    <row r="611" s="442" customFormat="1"/>
    <row r="612" s="442" customFormat="1"/>
    <row r="613" s="442" customFormat="1"/>
    <row r="614" s="442" customFormat="1"/>
    <row r="615" s="442" customFormat="1"/>
    <row r="616" s="442" customFormat="1"/>
    <row r="617" s="442" customFormat="1"/>
    <row r="618" s="442" customFormat="1"/>
    <row r="619" s="442" customFormat="1"/>
    <row r="620" s="442" customFormat="1"/>
    <row r="621" s="442" customFormat="1"/>
    <row r="622" s="442" customFormat="1"/>
    <row r="623" s="442" customFormat="1"/>
    <row r="624" s="442" customFormat="1"/>
    <row r="625" s="442" customFormat="1"/>
    <row r="626" s="442" customFormat="1"/>
    <row r="627" s="442" customFormat="1"/>
    <row r="628" s="442" customFormat="1"/>
    <row r="629" s="442" customFormat="1"/>
    <row r="630" s="442" customFormat="1"/>
    <row r="631" s="442" customFormat="1"/>
    <row r="632" s="442" customFormat="1"/>
    <row r="633" s="442" customFormat="1"/>
    <row r="634" s="442" customFormat="1"/>
    <row r="635" s="442" customFormat="1"/>
    <row r="636" s="442" customFormat="1"/>
    <row r="637" s="442" customFormat="1"/>
    <row r="638" s="442" customFormat="1"/>
    <row r="639" s="442" customFormat="1"/>
    <row r="640" s="442" customFormat="1"/>
    <row r="641" s="442" customFormat="1"/>
    <row r="642" s="442" customFormat="1"/>
    <row r="643" s="442" customFormat="1"/>
    <row r="644" s="442" customFormat="1"/>
    <row r="645" s="442" customFormat="1"/>
    <row r="646" s="442" customFormat="1"/>
    <row r="647" s="442" customFormat="1"/>
    <row r="648" s="442" customFormat="1"/>
    <row r="649" s="442" customFormat="1"/>
    <row r="650" s="442" customFormat="1"/>
    <row r="651" s="442" customFormat="1"/>
    <row r="652" s="442" customFormat="1"/>
    <row r="653" s="442" customFormat="1"/>
    <row r="654" s="442" customFormat="1"/>
    <row r="655" s="442" customFormat="1"/>
    <row r="656" s="442" customFormat="1"/>
    <row r="657" s="442" customFormat="1"/>
    <row r="658" s="442" customFormat="1"/>
    <row r="659" s="442" customFormat="1"/>
    <row r="660" s="442" customFormat="1"/>
    <row r="661" s="442" customFormat="1"/>
    <row r="662" s="442" customFormat="1"/>
    <row r="663" s="442" customFormat="1"/>
    <row r="664" s="442" customFormat="1"/>
    <row r="665" s="442" customFormat="1"/>
    <row r="666" s="442" customFormat="1"/>
    <row r="667" s="442" customFormat="1"/>
    <row r="668" s="442" customFormat="1"/>
    <row r="669" s="442" customFormat="1"/>
    <row r="670" s="442" customFormat="1"/>
    <row r="671" s="442" customFormat="1"/>
    <row r="672" s="442" customFormat="1"/>
    <row r="673" spans="23:28" s="442" customFormat="1"/>
    <row r="674" spans="23:28" s="442" customFormat="1"/>
    <row r="675" spans="23:28" s="442" customFormat="1"/>
    <row r="676" spans="23:28" s="442" customFormat="1"/>
    <row r="677" spans="23:28" s="442" customFormat="1">
      <c r="AA677" s="713"/>
    </row>
    <row r="678" spans="23:28" s="442" customFormat="1">
      <c r="AA678" s="713"/>
    </row>
    <row r="679" spans="23:28" s="442" customFormat="1">
      <c r="W679" s="713"/>
      <c r="X679" s="713"/>
      <c r="Y679" s="713"/>
      <c r="Z679" s="713"/>
      <c r="AA679" s="713"/>
    </row>
    <row r="680" spans="23:28" s="442" customFormat="1">
      <c r="W680" s="713"/>
      <c r="X680" s="713"/>
      <c r="Y680" s="713"/>
      <c r="Z680" s="713"/>
      <c r="AA680" s="713"/>
    </row>
    <row r="681" spans="23:28" s="442" customFormat="1">
      <c r="W681" s="713"/>
      <c r="X681" s="713"/>
      <c r="Y681" s="713"/>
      <c r="Z681" s="713"/>
      <c r="AA681" s="713"/>
    </row>
    <row r="682" spans="23:28" s="442" customFormat="1">
      <c r="W682" s="713"/>
      <c r="X682" s="713"/>
      <c r="Y682" s="713"/>
      <c r="Z682" s="713"/>
      <c r="AA682" s="713"/>
    </row>
    <row r="683" spans="23:28" s="442" customFormat="1">
      <c r="W683" s="713"/>
      <c r="X683" s="713"/>
      <c r="Y683" s="713"/>
      <c r="Z683" s="713"/>
      <c r="AA683" s="713"/>
    </row>
    <row r="684" spans="23:28" s="442" customFormat="1">
      <c r="W684" s="713"/>
      <c r="X684" s="713"/>
      <c r="Y684" s="713"/>
      <c r="Z684" s="713"/>
      <c r="AA684" s="713"/>
    </row>
    <row r="685" spans="23:28" s="442" customFormat="1">
      <c r="W685" s="713"/>
      <c r="X685" s="713"/>
      <c r="Y685" s="713"/>
      <c r="Z685" s="713"/>
      <c r="AA685" s="713"/>
    </row>
    <row r="686" spans="23:28" s="442" customFormat="1">
      <c r="W686" s="713"/>
      <c r="X686" s="713"/>
      <c r="Y686" s="713"/>
      <c r="Z686" s="713"/>
      <c r="AA686" s="713"/>
      <c r="AB686" s="713"/>
    </row>
    <row r="687" spans="23:28" s="442" customFormat="1">
      <c r="W687" s="713"/>
      <c r="X687" s="713"/>
      <c r="Y687" s="713"/>
      <c r="Z687" s="713"/>
      <c r="AA687" s="713"/>
      <c r="AB687" s="713"/>
    </row>
    <row r="688" spans="23:28" s="442" customFormat="1">
      <c r="W688" s="713"/>
      <c r="X688" s="713"/>
      <c r="Y688" s="713"/>
      <c r="Z688" s="713"/>
      <c r="AA688" s="713"/>
      <c r="AB688" s="713"/>
    </row>
    <row r="689" spans="18:29" s="442" customFormat="1">
      <c r="W689" s="713"/>
      <c r="X689" s="713"/>
      <c r="Y689" s="713"/>
      <c r="Z689" s="713"/>
      <c r="AA689" s="713"/>
      <c r="AB689" s="713"/>
    </row>
    <row r="690" spans="18:29" s="442" customFormat="1">
      <c r="W690" s="713"/>
      <c r="X690" s="713"/>
      <c r="Y690" s="713"/>
      <c r="Z690" s="713"/>
      <c r="AA690" s="713"/>
      <c r="AB690" s="713"/>
    </row>
    <row r="691" spans="18:29" s="442" customFormat="1">
      <c r="U691" s="713"/>
      <c r="V691" s="713"/>
      <c r="W691" s="713"/>
      <c r="X691" s="713"/>
      <c r="Y691" s="713"/>
      <c r="Z691" s="713"/>
      <c r="AA691" s="713"/>
      <c r="AB691" s="713"/>
      <c r="AC691" s="713"/>
    </row>
    <row r="692" spans="18:29">
      <c r="R692" s="442"/>
      <c r="S692" s="442"/>
      <c r="T692" s="442"/>
    </row>
    <row r="693" spans="18:29">
      <c r="R693" s="442"/>
      <c r="S693" s="442"/>
      <c r="T693" s="442"/>
    </row>
    <row r="694" spans="18:29">
      <c r="R694" s="442"/>
      <c r="S694" s="442"/>
      <c r="T694" s="442"/>
    </row>
    <row r="695" spans="18:29">
      <c r="R695" s="442"/>
      <c r="S695" s="442"/>
      <c r="T695" s="442"/>
    </row>
  </sheetData>
  <sheetProtection algorithmName="SHA-512" hashValue="E+lhvgsXBpT5YEYmok+TAHU1C23QWoJAFeTCJbg/pxvSMGvyoXX8CR0IuOFLHWvQMoFn0KaE/TG/IYO2u/RzKQ==" saltValue="PGndB/mleBv8UIAaRXmK+Q==" spinCount="100000" sheet="1" objects="1" scenarios="1"/>
  <protectedRanges>
    <protectedRange sqref="H39:H42" name="範囲2"/>
    <protectedRange sqref="B15 C5:F7 B35 E31:E34 C31:C34 B26 E22:H25 C8:C14 W23:W26 D8:F15 C22:C25 W7:W11 G31:G34 W15:W18" name="範囲1"/>
    <protectedRange sqref="B45:G50" name="範囲3"/>
    <protectedRange sqref="B39:G43" name="範囲2_1"/>
  </protectedRanges>
  <phoneticPr fontId="9"/>
  <dataValidations count="1">
    <dataValidation type="list" allowBlank="1" showInputMessage="1" showErrorMessage="1" sqref="B9:B11" xr:uid="{8BADFD8E-1063-4074-84FD-D9C197CA7F53}">
      <formula1>"主生成物,副生成物"</formula1>
    </dataValidation>
  </dataValidations>
  <pageMargins left="0.70866141732283472" right="0.70866141732283472" top="0.78740157480314965" bottom="0.78740157480314965" header="0.31496062992125984" footer="0.31496062992125984"/>
  <pageSetup paperSize="9" scale="38" orientation="landscape" r:id="rId1"/>
  <headerFooter>
    <oddHeader>&amp;L&amp;D&amp;C&amp;A&amp;R&amp;F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</sheetPr>
  <dimension ref="A1:O119"/>
  <sheetViews>
    <sheetView showGridLines="0" topLeftCell="E82" zoomScaleNormal="100" workbookViewId="0">
      <selection activeCell="M102" sqref="M102"/>
    </sheetView>
  </sheetViews>
  <sheetFormatPr defaultColWidth="10.77734375" defaultRowHeight="15.75"/>
  <cols>
    <col min="1" max="1" width="4.109375" style="432" customWidth="1"/>
    <col min="2" max="2" width="7.44140625" style="432" customWidth="1"/>
    <col min="3" max="3" width="33.6640625" style="432" customWidth="1"/>
    <col min="4" max="4" width="11.77734375" style="432" customWidth="1"/>
    <col min="5" max="5" width="15.77734375" style="432" customWidth="1"/>
    <col min="6" max="7" width="15.6640625" style="432" customWidth="1"/>
    <col min="8" max="8" width="31.21875" style="432" customWidth="1"/>
    <col min="9" max="9" width="16.77734375" style="432" customWidth="1"/>
    <col min="10" max="10" width="18.6640625" style="432" customWidth="1"/>
    <col min="11" max="11" width="34.44140625" style="432" bestFit="1" customWidth="1"/>
    <col min="12" max="12" width="17.21875" style="432" customWidth="1"/>
    <col min="13" max="13" width="31.21875" style="432" customWidth="1"/>
    <col min="14" max="14" width="18.21875" style="432" customWidth="1"/>
    <col min="15" max="15" width="62.77734375" style="432" customWidth="1"/>
    <col min="16" max="16384" width="10.77734375" style="432"/>
  </cols>
  <sheetData>
    <row r="1" spans="1:15">
      <c r="A1" s="431" t="s">
        <v>53</v>
      </c>
    </row>
    <row r="2" spans="1:15">
      <c r="A2" s="431"/>
    </row>
    <row r="3" spans="1:15">
      <c r="B3" s="431" t="s">
        <v>322</v>
      </c>
    </row>
    <row r="4" spans="1:15">
      <c r="B4" s="433" t="s">
        <v>76</v>
      </c>
      <c r="C4" s="434" t="s">
        <v>180</v>
      </c>
      <c r="D4" s="435" t="s">
        <v>3</v>
      </c>
      <c r="E4" s="436" t="s">
        <v>319</v>
      </c>
      <c r="F4" s="437"/>
      <c r="G4" s="438"/>
      <c r="H4" s="439" t="s">
        <v>261</v>
      </c>
      <c r="I4" s="440" t="s">
        <v>349</v>
      </c>
      <c r="J4" s="440"/>
      <c r="K4" s="440"/>
      <c r="L4" s="441"/>
      <c r="M4" s="442"/>
      <c r="N4" s="442"/>
    </row>
    <row r="5" spans="1:15">
      <c r="B5" s="443"/>
      <c r="C5" s="444"/>
      <c r="D5" s="445"/>
      <c r="E5" s="446" t="s">
        <v>165</v>
      </c>
      <c r="F5" s="447" t="s">
        <v>38</v>
      </c>
      <c r="G5" s="447" t="s">
        <v>138</v>
      </c>
      <c r="H5" s="444"/>
      <c r="I5" s="448"/>
      <c r="J5" s="448"/>
      <c r="K5" s="448"/>
      <c r="L5" s="449"/>
      <c r="M5" s="442"/>
      <c r="N5" s="442"/>
    </row>
    <row r="6" spans="1:15">
      <c r="B6" s="450" t="s">
        <v>91</v>
      </c>
      <c r="C6" s="451" t="s">
        <v>190</v>
      </c>
      <c r="D6" s="452" t="s">
        <v>73</v>
      </c>
      <c r="E6" s="453">
        <v>-1</v>
      </c>
      <c r="F6" s="453">
        <v>-1</v>
      </c>
      <c r="G6" s="453">
        <v>-1</v>
      </c>
      <c r="H6" s="454" t="s">
        <v>344</v>
      </c>
      <c r="I6" s="455" t="s">
        <v>183</v>
      </c>
      <c r="J6" s="456"/>
      <c r="K6" s="456"/>
      <c r="L6" s="457"/>
      <c r="M6" s="442"/>
      <c r="N6" s="442"/>
      <c r="O6" s="458"/>
    </row>
    <row r="7" spans="1:15">
      <c r="B7" s="459"/>
      <c r="C7" s="451" t="s">
        <v>191</v>
      </c>
      <c r="D7" s="460"/>
      <c r="E7" s="461"/>
      <c r="F7" s="461"/>
      <c r="G7" s="461"/>
      <c r="H7" s="461"/>
      <c r="I7" s="462"/>
      <c r="J7" s="463"/>
      <c r="K7" s="463"/>
      <c r="L7" s="464"/>
      <c r="M7" s="442"/>
      <c r="N7" s="442"/>
      <c r="O7" s="458"/>
    </row>
    <row r="8" spans="1:15">
      <c r="B8" s="459"/>
      <c r="C8" s="451"/>
      <c r="D8" s="460"/>
      <c r="E8" s="461"/>
      <c r="F8" s="461"/>
      <c r="G8" s="461"/>
      <c r="H8" s="461"/>
      <c r="I8" s="462"/>
      <c r="J8" s="463"/>
      <c r="K8" s="463"/>
      <c r="L8" s="464"/>
      <c r="M8" s="442"/>
      <c r="N8" s="442"/>
      <c r="O8" s="458"/>
    </row>
    <row r="9" spans="1:15">
      <c r="B9" s="465"/>
      <c r="C9" s="466"/>
      <c r="D9" s="467"/>
      <c r="E9" s="468"/>
      <c r="F9" s="468"/>
      <c r="G9" s="468"/>
      <c r="H9" s="468"/>
      <c r="I9" s="469"/>
      <c r="J9" s="470"/>
      <c r="K9" s="470"/>
      <c r="L9" s="471"/>
      <c r="M9" s="442"/>
      <c r="N9" s="442"/>
      <c r="O9" s="458"/>
    </row>
    <row r="10" spans="1:15">
      <c r="B10" s="472" t="s">
        <v>91</v>
      </c>
      <c r="C10" s="473" t="s">
        <v>190</v>
      </c>
      <c r="D10" s="474" t="s">
        <v>73</v>
      </c>
      <c r="E10" s="453">
        <v>0.14799999999999999</v>
      </c>
      <c r="F10" s="453">
        <v>8.0100000000000005E-2</v>
      </c>
      <c r="G10" s="453">
        <v>7.0400000000000003E-3</v>
      </c>
      <c r="H10" s="454" t="s">
        <v>344</v>
      </c>
      <c r="I10" s="475" t="s">
        <v>168</v>
      </c>
      <c r="J10" s="476"/>
      <c r="K10" s="476"/>
      <c r="L10" s="477"/>
      <c r="M10" s="442"/>
      <c r="N10" s="442"/>
      <c r="O10" s="458"/>
    </row>
    <row r="11" spans="1:15">
      <c r="B11" s="478"/>
      <c r="C11" s="479" t="s">
        <v>341</v>
      </c>
      <c r="D11" s="480"/>
      <c r="E11" s="461"/>
      <c r="F11" s="461"/>
      <c r="G11" s="461"/>
      <c r="H11" s="461"/>
      <c r="I11" s="481" t="s">
        <v>178</v>
      </c>
      <c r="J11" s="482"/>
      <c r="K11" s="482"/>
      <c r="L11" s="483"/>
      <c r="M11" s="442"/>
      <c r="N11" s="442"/>
      <c r="O11" s="458"/>
    </row>
    <row r="12" spans="1:15">
      <c r="B12" s="478"/>
      <c r="C12" s="484"/>
      <c r="D12" s="480"/>
      <c r="E12" s="461"/>
      <c r="F12" s="461"/>
      <c r="G12" s="461"/>
      <c r="H12" s="461"/>
      <c r="I12" s="481" t="s">
        <v>179</v>
      </c>
      <c r="J12" s="482"/>
      <c r="K12" s="482"/>
      <c r="L12" s="483"/>
      <c r="M12" s="442"/>
      <c r="N12" s="442"/>
      <c r="O12" s="458"/>
    </row>
    <row r="13" spans="1:15">
      <c r="B13" s="485"/>
      <c r="C13" s="486"/>
      <c r="D13" s="487"/>
      <c r="E13" s="468"/>
      <c r="F13" s="468"/>
      <c r="G13" s="468"/>
      <c r="H13" s="468"/>
      <c r="I13" s="488"/>
      <c r="J13" s="489"/>
      <c r="K13" s="489"/>
      <c r="L13" s="490"/>
      <c r="M13" s="442"/>
      <c r="N13" s="442"/>
      <c r="O13" s="458"/>
    </row>
    <row r="14" spans="1:15">
      <c r="B14" s="459" t="s">
        <v>93</v>
      </c>
      <c r="C14" s="473" t="s">
        <v>190</v>
      </c>
      <c r="D14" s="460" t="s">
        <v>73</v>
      </c>
      <c r="E14" s="461">
        <v>0</v>
      </c>
      <c r="F14" s="461">
        <v>0</v>
      </c>
      <c r="G14" s="461">
        <v>0</v>
      </c>
      <c r="H14" s="454" t="s">
        <v>344</v>
      </c>
      <c r="I14" s="462" t="s">
        <v>192</v>
      </c>
      <c r="J14" s="463"/>
      <c r="K14" s="463"/>
      <c r="L14" s="464"/>
      <c r="M14" s="442"/>
      <c r="N14" s="442"/>
      <c r="O14" s="458"/>
    </row>
    <row r="15" spans="1:15">
      <c r="B15" s="459"/>
      <c r="C15" s="479" t="s">
        <v>340</v>
      </c>
      <c r="D15" s="460"/>
      <c r="E15" s="461"/>
      <c r="F15" s="461"/>
      <c r="G15" s="461"/>
      <c r="H15" s="461"/>
      <c r="I15" s="462"/>
      <c r="J15" s="463"/>
      <c r="K15" s="463"/>
      <c r="L15" s="464"/>
      <c r="M15" s="442"/>
      <c r="N15" s="442"/>
      <c r="O15" s="458"/>
    </row>
    <row r="16" spans="1:15">
      <c r="B16" s="459"/>
      <c r="C16" s="484"/>
      <c r="D16" s="460"/>
      <c r="E16" s="461"/>
      <c r="F16" s="461"/>
      <c r="G16" s="461"/>
      <c r="H16" s="461"/>
      <c r="I16" s="462"/>
      <c r="J16" s="463"/>
      <c r="K16" s="463"/>
      <c r="L16" s="464"/>
      <c r="M16" s="442"/>
      <c r="N16" s="442"/>
      <c r="O16" s="458"/>
    </row>
    <row r="17" spans="1:15">
      <c r="B17" s="459"/>
      <c r="C17" s="484"/>
      <c r="D17" s="460"/>
      <c r="E17" s="461"/>
      <c r="F17" s="461"/>
      <c r="G17" s="461"/>
      <c r="H17" s="461"/>
      <c r="I17" s="462"/>
      <c r="J17" s="463"/>
      <c r="K17" s="463"/>
      <c r="L17" s="464"/>
      <c r="M17" s="442"/>
      <c r="N17" s="442"/>
      <c r="O17" s="458"/>
    </row>
    <row r="18" spans="1:15">
      <c r="B18" s="450" t="s">
        <v>91</v>
      </c>
      <c r="C18" s="491" t="s">
        <v>32</v>
      </c>
      <c r="D18" s="452" t="s">
        <v>0</v>
      </c>
      <c r="E18" s="453">
        <v>9.82</v>
      </c>
      <c r="F18" s="453">
        <v>7.56</v>
      </c>
      <c r="G18" s="453">
        <v>0.318</v>
      </c>
      <c r="H18" s="454" t="s">
        <v>344</v>
      </c>
      <c r="I18" s="475" t="s">
        <v>169</v>
      </c>
      <c r="J18" s="476"/>
      <c r="K18" s="476"/>
      <c r="L18" s="477"/>
      <c r="M18" s="442"/>
      <c r="N18" s="442"/>
      <c r="O18" s="458"/>
    </row>
    <row r="19" spans="1:15">
      <c r="B19" s="459"/>
      <c r="C19" s="451"/>
      <c r="D19" s="460"/>
      <c r="E19" s="461"/>
      <c r="F19" s="461"/>
      <c r="G19" s="461"/>
      <c r="H19" s="461"/>
      <c r="I19" s="462" t="s">
        <v>174</v>
      </c>
      <c r="J19" s="463"/>
      <c r="K19" s="463"/>
      <c r="L19" s="464"/>
      <c r="M19" s="442"/>
      <c r="N19" s="442"/>
      <c r="O19" s="458"/>
    </row>
    <row r="20" spans="1:15">
      <c r="B20" s="459"/>
      <c r="C20" s="451"/>
      <c r="D20" s="460"/>
      <c r="E20" s="461"/>
      <c r="F20" s="461"/>
      <c r="G20" s="461"/>
      <c r="H20" s="461"/>
      <c r="I20" s="462" t="s">
        <v>175</v>
      </c>
      <c r="J20" s="463"/>
      <c r="K20" s="463"/>
      <c r="L20" s="464"/>
      <c r="M20" s="442"/>
      <c r="N20" s="442"/>
      <c r="O20" s="458"/>
    </row>
    <row r="21" spans="1:15">
      <c r="B21" s="465"/>
      <c r="C21" s="466"/>
      <c r="D21" s="467"/>
      <c r="E21" s="468"/>
      <c r="F21" s="468"/>
      <c r="G21" s="468"/>
      <c r="H21" s="468"/>
      <c r="I21" s="469"/>
      <c r="J21" s="470"/>
      <c r="K21" s="470"/>
      <c r="L21" s="471"/>
      <c r="M21" s="442"/>
      <c r="N21" s="442"/>
      <c r="O21" s="458"/>
    </row>
    <row r="22" spans="1:15">
      <c r="B22" s="450" t="s">
        <v>91</v>
      </c>
      <c r="C22" s="452" t="s">
        <v>40</v>
      </c>
      <c r="D22" s="452" t="s">
        <v>1</v>
      </c>
      <c r="E22" s="453">
        <v>0.50600000000000001</v>
      </c>
      <c r="F22" s="453">
        <v>0.158</v>
      </c>
      <c r="G22" s="453">
        <v>6.6499999999999997E-3</v>
      </c>
      <c r="H22" s="454" t="s">
        <v>344</v>
      </c>
      <c r="I22" s="492" t="s">
        <v>171</v>
      </c>
      <c r="J22" s="493"/>
      <c r="K22" s="493"/>
      <c r="L22" s="494"/>
      <c r="M22" s="442"/>
      <c r="N22" s="442"/>
      <c r="O22" s="495"/>
    </row>
    <row r="23" spans="1:15">
      <c r="B23" s="459"/>
      <c r="C23" s="451"/>
      <c r="D23" s="460"/>
      <c r="E23" s="461"/>
      <c r="F23" s="461"/>
      <c r="G23" s="461"/>
      <c r="H23" s="461"/>
      <c r="I23" s="462" t="s">
        <v>170</v>
      </c>
      <c r="J23" s="463"/>
      <c r="K23" s="463"/>
      <c r="L23" s="464"/>
      <c r="M23" s="442"/>
      <c r="N23" s="442"/>
      <c r="O23" s="458"/>
    </row>
    <row r="24" spans="1:15">
      <c r="B24" s="459"/>
      <c r="C24" s="451"/>
      <c r="D24" s="460"/>
      <c r="E24" s="461"/>
      <c r="F24" s="461"/>
      <c r="G24" s="461"/>
      <c r="H24" s="461"/>
      <c r="I24" s="462" t="s">
        <v>172</v>
      </c>
      <c r="J24" s="463"/>
      <c r="K24" s="463"/>
      <c r="L24" s="464"/>
      <c r="M24" s="442"/>
      <c r="N24" s="442"/>
      <c r="O24" s="458"/>
    </row>
    <row r="25" spans="1:15">
      <c r="B25" s="465"/>
      <c r="C25" s="466"/>
      <c r="D25" s="467"/>
      <c r="E25" s="468"/>
      <c r="F25" s="468"/>
      <c r="G25" s="468"/>
      <c r="H25" s="468"/>
      <c r="I25" s="469"/>
      <c r="J25" s="470"/>
      <c r="K25" s="470"/>
      <c r="L25" s="471"/>
      <c r="M25" s="442"/>
      <c r="N25" s="442"/>
      <c r="O25" s="458"/>
    </row>
    <row r="26" spans="1:15">
      <c r="B26" s="459" t="s">
        <v>91</v>
      </c>
      <c r="C26" s="460" t="s">
        <v>41</v>
      </c>
      <c r="D26" s="460" t="s">
        <v>2</v>
      </c>
      <c r="E26" s="461">
        <v>5.0999999999999997E-2</v>
      </c>
      <c r="F26" s="461">
        <v>5.0999999999999997E-2</v>
      </c>
      <c r="G26" s="461">
        <v>2.2399999999999998E-3</v>
      </c>
      <c r="H26" s="454" t="s">
        <v>344</v>
      </c>
      <c r="I26" s="462" t="s">
        <v>176</v>
      </c>
      <c r="J26" s="496"/>
      <c r="K26" s="496"/>
      <c r="L26" s="497"/>
      <c r="M26" s="442"/>
      <c r="N26" s="442"/>
      <c r="O26" s="495"/>
    </row>
    <row r="27" spans="1:15">
      <c r="B27" s="459"/>
      <c r="C27" s="451"/>
      <c r="D27" s="460"/>
      <c r="E27" s="461"/>
      <c r="F27" s="461"/>
      <c r="G27" s="461"/>
      <c r="H27" s="461"/>
      <c r="I27" s="462" t="s">
        <v>177</v>
      </c>
      <c r="J27" s="463"/>
      <c r="K27" s="463"/>
      <c r="L27" s="464"/>
      <c r="M27" s="442"/>
      <c r="N27" s="442"/>
      <c r="O27" s="458"/>
    </row>
    <row r="28" spans="1:15">
      <c r="B28" s="459"/>
      <c r="C28" s="451"/>
      <c r="D28" s="460"/>
      <c r="E28" s="461"/>
      <c r="F28" s="461"/>
      <c r="G28" s="461"/>
      <c r="H28" s="461"/>
      <c r="I28" s="462" t="s">
        <v>173</v>
      </c>
      <c r="J28" s="463"/>
      <c r="K28" s="463"/>
      <c r="L28" s="464"/>
      <c r="M28" s="442"/>
      <c r="N28" s="442"/>
      <c r="O28" s="458"/>
    </row>
    <row r="29" spans="1:15">
      <c r="B29" s="465"/>
      <c r="C29" s="466"/>
      <c r="D29" s="467"/>
      <c r="E29" s="468"/>
      <c r="F29" s="468"/>
      <c r="G29" s="468"/>
      <c r="H29" s="468"/>
      <c r="I29" s="469"/>
      <c r="J29" s="470"/>
      <c r="K29" s="470"/>
      <c r="L29" s="471"/>
      <c r="M29" s="442"/>
      <c r="N29" s="442"/>
      <c r="O29" s="458"/>
    </row>
    <row r="30" spans="1:15">
      <c r="A30" s="431"/>
      <c r="M30" s="442"/>
      <c r="N30" s="442"/>
    </row>
    <row r="31" spans="1:15">
      <c r="B31" s="431" t="s">
        <v>315</v>
      </c>
      <c r="M31" s="442"/>
      <c r="N31" s="442"/>
    </row>
    <row r="32" spans="1:15">
      <c r="B32" s="433" t="s">
        <v>76</v>
      </c>
      <c r="C32" s="434" t="s">
        <v>180</v>
      </c>
      <c r="D32" s="435" t="s">
        <v>3</v>
      </c>
      <c r="E32" s="437" t="s">
        <v>348</v>
      </c>
      <c r="F32" s="437"/>
      <c r="G32" s="438"/>
      <c r="H32" s="498" t="s">
        <v>346</v>
      </c>
      <c r="I32" s="499" t="s">
        <v>349</v>
      </c>
      <c r="J32" s="440"/>
      <c r="K32" s="440"/>
      <c r="L32" s="440"/>
      <c r="M32" s="500"/>
    </row>
    <row r="33" spans="2:15">
      <c r="B33" s="443"/>
      <c r="C33" s="444"/>
      <c r="D33" s="445"/>
      <c r="E33" s="446" t="s">
        <v>165</v>
      </c>
      <c r="F33" s="447" t="s">
        <v>38</v>
      </c>
      <c r="G33" s="447" t="s">
        <v>138</v>
      </c>
      <c r="H33" s="444"/>
      <c r="I33" s="501"/>
      <c r="J33" s="502"/>
      <c r="K33" s="502"/>
      <c r="L33" s="502"/>
      <c r="M33" s="503"/>
    </row>
    <row r="34" spans="2:15">
      <c r="B34" s="504" t="s">
        <v>91</v>
      </c>
      <c r="C34" s="505" t="s">
        <v>296</v>
      </c>
      <c r="D34" s="506" t="s">
        <v>73</v>
      </c>
      <c r="E34" s="507">
        <v>1.8247619047619048</v>
      </c>
      <c r="F34" s="507">
        <v>1.0514285714285714</v>
      </c>
      <c r="G34" s="507">
        <v>5.1428571428571157E-2</v>
      </c>
      <c r="H34" s="454" t="s">
        <v>344</v>
      </c>
      <c r="I34" s="508" t="s">
        <v>381</v>
      </c>
      <c r="J34" s="509"/>
      <c r="K34" s="509"/>
      <c r="L34" s="510"/>
      <c r="M34" s="511"/>
      <c r="N34" s="512"/>
      <c r="O34" s="458"/>
    </row>
    <row r="35" spans="2:15">
      <c r="B35" s="504" t="s">
        <v>91</v>
      </c>
      <c r="C35" s="505" t="s">
        <v>297</v>
      </c>
      <c r="D35" s="506" t="s">
        <v>73</v>
      </c>
      <c r="E35" s="507">
        <v>2.67</v>
      </c>
      <c r="F35" s="507">
        <v>1.7775000000000001</v>
      </c>
      <c r="G35" s="507">
        <v>8.0000000000000071E-2</v>
      </c>
      <c r="H35" s="513" t="s">
        <v>344</v>
      </c>
      <c r="I35" s="508" t="s">
        <v>382</v>
      </c>
      <c r="J35" s="509"/>
      <c r="K35" s="509"/>
      <c r="L35" s="510"/>
      <c r="M35" s="514"/>
      <c r="N35" s="512"/>
      <c r="O35" s="458"/>
    </row>
    <row r="36" spans="2:15" s="442" customFormat="1"/>
    <row r="37" spans="2:15">
      <c r="B37" s="515" t="s">
        <v>521</v>
      </c>
      <c r="C37" s="516"/>
      <c r="H37" s="517"/>
      <c r="I37" s="518"/>
      <c r="J37" s="519"/>
      <c r="K37" s="519"/>
      <c r="L37" s="519"/>
      <c r="M37" s="495"/>
      <c r="N37" s="495"/>
      <c r="O37" s="520"/>
    </row>
    <row r="38" spans="2:15" ht="37.5" customHeight="1">
      <c r="B38" s="521" t="s">
        <v>76</v>
      </c>
      <c r="C38" s="521" t="s">
        <v>180</v>
      </c>
      <c r="D38" s="522" t="s">
        <v>3</v>
      </c>
      <c r="E38" s="523" t="s">
        <v>167</v>
      </c>
      <c r="F38" s="524"/>
      <c r="G38" s="525"/>
      <c r="H38" s="526" t="s">
        <v>321</v>
      </c>
      <c r="I38" s="525"/>
      <c r="J38" s="527" t="s">
        <v>347</v>
      </c>
      <c r="K38" s="528"/>
      <c r="L38" s="528"/>
      <c r="M38" s="527" t="s">
        <v>350</v>
      </c>
      <c r="N38" s="528"/>
      <c r="O38" s="529"/>
    </row>
    <row r="39" spans="2:15" ht="35.25" customHeight="1">
      <c r="B39" s="530"/>
      <c r="C39" s="444"/>
      <c r="D39" s="445"/>
      <c r="E39" s="531" t="s">
        <v>465</v>
      </c>
      <c r="F39" s="532" t="s">
        <v>235</v>
      </c>
      <c r="G39" s="533" t="s">
        <v>129</v>
      </c>
      <c r="H39" s="533" t="s">
        <v>180</v>
      </c>
      <c r="I39" s="533" t="s">
        <v>166</v>
      </c>
      <c r="J39" s="533" t="s">
        <v>221</v>
      </c>
      <c r="K39" s="533" t="s">
        <v>180</v>
      </c>
      <c r="L39" s="533" t="s">
        <v>166</v>
      </c>
      <c r="M39" s="533" t="s">
        <v>180</v>
      </c>
      <c r="N39" s="533" t="s">
        <v>166</v>
      </c>
      <c r="O39" s="534" t="s">
        <v>351</v>
      </c>
    </row>
    <row r="40" spans="2:15">
      <c r="B40" s="465" t="s">
        <v>91</v>
      </c>
      <c r="C40" s="535" t="s">
        <v>5</v>
      </c>
      <c r="D40" s="536" t="s">
        <v>0</v>
      </c>
      <c r="E40" s="537">
        <f>IF($E$39="2015年 産業連関表＋3EID",I40,IF($E$39="IDEA ver3",L40,IF($E$39="ユーザー設定値",N40,FALSE)))</f>
        <v>0.83377382058141658</v>
      </c>
      <c r="F40" s="538" t="str">
        <f>IF($E$39="2015年 産業連関表＋3EID","3EID",IF($E$39="IDEA ver3","IDEAver3",IF($E$39="ユーザー設定値","ユーザー設定値",FALSE)))</f>
        <v>3EID</v>
      </c>
      <c r="G40" s="539">
        <v>204901</v>
      </c>
      <c r="H40" s="540" t="s">
        <v>133</v>
      </c>
      <c r="I40" s="537">
        <v>0.83377382058141658</v>
      </c>
      <c r="J40" s="540" t="s">
        <v>4</v>
      </c>
      <c r="K40" s="540" t="s">
        <v>5</v>
      </c>
      <c r="L40" s="592"/>
      <c r="M40" s="593"/>
      <c r="N40" s="592"/>
      <c r="O40" s="594"/>
    </row>
    <row r="41" spans="2:15">
      <c r="B41" s="504" t="s">
        <v>91</v>
      </c>
      <c r="C41" s="538" t="s">
        <v>42</v>
      </c>
      <c r="D41" s="538" t="s">
        <v>143</v>
      </c>
      <c r="E41" s="537">
        <f>IF($E$39="2015年 産業連関表＋3EID",I41,IF($E$39="IDEA ver3",L41,IF($E$39="ユーザー設定値",N41,FALSE)))</f>
        <v>0.23177374733970449</v>
      </c>
      <c r="F41" s="538" t="str">
        <f t="shared" ref="F41:F72" si="0">IF($E$39="2015年 産業連関表＋3EID","3EID",IF($E$39="IDEA ver3","IDEAver3",IF($E$39="ユーザー設定値","ユーザー設定値",FALSE)))</f>
        <v>3EID</v>
      </c>
      <c r="G41" s="541" t="s">
        <v>323</v>
      </c>
      <c r="H41" s="540" t="s">
        <v>136</v>
      </c>
      <c r="I41" s="542">
        <v>0.23177374733970449</v>
      </c>
      <c r="J41" s="540" t="s">
        <v>287</v>
      </c>
      <c r="K41" s="540" t="s">
        <v>59</v>
      </c>
      <c r="L41" s="595"/>
      <c r="M41" s="593"/>
      <c r="N41" s="595"/>
      <c r="O41" s="594"/>
    </row>
    <row r="42" spans="2:15">
      <c r="B42" s="504" t="s">
        <v>91</v>
      </c>
      <c r="C42" s="511" t="s">
        <v>26</v>
      </c>
      <c r="D42" s="538" t="s">
        <v>143</v>
      </c>
      <c r="E42" s="537">
        <f>IF($E$39="2015年 産業連関表＋3EID",I42,IF($E$39="IDEA ver3",L42,IF($E$39="ユーザー設定値",N42,FALSE)))</f>
        <v>2.2549996987059679</v>
      </c>
      <c r="F42" s="538" t="str">
        <f t="shared" si="0"/>
        <v>3EID</v>
      </c>
      <c r="G42" s="539">
        <v>204101</v>
      </c>
      <c r="H42" s="540" t="s">
        <v>132</v>
      </c>
      <c r="I42" s="542">
        <v>2.2549996987059679</v>
      </c>
      <c r="J42" s="540" t="s">
        <v>6</v>
      </c>
      <c r="K42" s="540" t="s">
        <v>7</v>
      </c>
      <c r="L42" s="596"/>
      <c r="M42" s="597"/>
      <c r="N42" s="596"/>
      <c r="O42" s="594"/>
    </row>
    <row r="43" spans="2:15">
      <c r="B43" s="504" t="s">
        <v>91</v>
      </c>
      <c r="C43" s="511" t="s">
        <v>47</v>
      </c>
      <c r="D43" s="538" t="s">
        <v>0</v>
      </c>
      <c r="E43" s="537">
        <f t="shared" ref="E43:E70" si="1">IF($E$39="2015年 産業連関表＋3EID",I43,IF($E$39="IDEA ver3",L43,IF($E$39="ユーザー設定値",N43,FALSE)))</f>
        <v>2.3873244573294947</v>
      </c>
      <c r="F43" s="538" t="str">
        <f t="shared" si="0"/>
        <v>3EID</v>
      </c>
      <c r="G43" s="539">
        <v>201101</v>
      </c>
      <c r="H43" s="540" t="s">
        <v>137</v>
      </c>
      <c r="I43" s="537">
        <v>2.3873244573294947</v>
      </c>
      <c r="J43" s="540" t="s">
        <v>14</v>
      </c>
      <c r="K43" s="540" t="s">
        <v>65</v>
      </c>
      <c r="L43" s="595"/>
      <c r="M43" s="593"/>
      <c r="N43" s="595"/>
      <c r="O43" s="594"/>
    </row>
    <row r="44" spans="2:15">
      <c r="B44" s="504" t="s">
        <v>91</v>
      </c>
      <c r="C44" s="511" t="s">
        <v>144</v>
      </c>
      <c r="D44" s="538" t="s">
        <v>0</v>
      </c>
      <c r="E44" s="537">
        <f t="shared" si="1"/>
        <v>2.2549996987059679</v>
      </c>
      <c r="F44" s="538" t="str">
        <f t="shared" si="0"/>
        <v>3EID</v>
      </c>
      <c r="G44" s="539">
        <v>204101</v>
      </c>
      <c r="H44" s="540" t="s">
        <v>132</v>
      </c>
      <c r="I44" s="537">
        <v>2.2549996987059679</v>
      </c>
      <c r="J44" s="540" t="s">
        <v>19</v>
      </c>
      <c r="K44" s="540" t="s">
        <v>20</v>
      </c>
      <c r="L44" s="595"/>
      <c r="M44" s="593"/>
      <c r="N44" s="595"/>
      <c r="O44" s="594"/>
    </row>
    <row r="45" spans="2:15">
      <c r="B45" s="504" t="s">
        <v>91</v>
      </c>
      <c r="C45" s="538" t="s">
        <v>125</v>
      </c>
      <c r="D45" s="538" t="s">
        <v>73</v>
      </c>
      <c r="E45" s="537">
        <f t="shared" si="1"/>
        <v>0.75387984791081897</v>
      </c>
      <c r="F45" s="538" t="str">
        <f t="shared" si="0"/>
        <v>3EID</v>
      </c>
      <c r="G45" s="539">
        <v>252101</v>
      </c>
      <c r="H45" s="540" t="s">
        <v>140</v>
      </c>
      <c r="I45" s="537">
        <v>0.75387984791081897</v>
      </c>
      <c r="J45" s="540" t="s">
        <v>62</v>
      </c>
      <c r="K45" s="540" t="s">
        <v>63</v>
      </c>
      <c r="L45" s="595"/>
      <c r="M45" s="593"/>
      <c r="N45" s="595"/>
      <c r="O45" s="594"/>
    </row>
    <row r="46" spans="2:15">
      <c r="B46" s="543" t="s">
        <v>92</v>
      </c>
      <c r="C46" s="511" t="s">
        <v>72</v>
      </c>
      <c r="D46" s="538" t="s">
        <v>0</v>
      </c>
      <c r="E46" s="537">
        <f t="shared" si="1"/>
        <v>0.83377382058141658</v>
      </c>
      <c r="F46" s="538" t="str">
        <f t="shared" si="0"/>
        <v>3EID</v>
      </c>
      <c r="G46" s="539">
        <v>204901</v>
      </c>
      <c r="H46" s="540" t="s">
        <v>133</v>
      </c>
      <c r="I46" s="537">
        <v>0.83377382058141658</v>
      </c>
      <c r="J46" s="540" t="s">
        <v>4</v>
      </c>
      <c r="K46" s="540" t="s">
        <v>5</v>
      </c>
      <c r="L46" s="595"/>
      <c r="M46" s="593"/>
      <c r="N46" s="595"/>
      <c r="O46" s="594"/>
    </row>
    <row r="47" spans="2:15">
      <c r="B47" s="543" t="s">
        <v>92</v>
      </c>
      <c r="C47" s="511" t="s">
        <v>43</v>
      </c>
      <c r="D47" s="538" t="s">
        <v>0</v>
      </c>
      <c r="E47" s="537">
        <f t="shared" si="1"/>
        <v>0.23177374733970449</v>
      </c>
      <c r="F47" s="538" t="str">
        <f t="shared" si="0"/>
        <v>3EID</v>
      </c>
      <c r="G47" s="541" t="s">
        <v>323</v>
      </c>
      <c r="H47" s="540" t="s">
        <v>136</v>
      </c>
      <c r="I47" s="542">
        <v>0.23177374733970449</v>
      </c>
      <c r="J47" s="540" t="s">
        <v>287</v>
      </c>
      <c r="K47" s="540" t="s">
        <v>59</v>
      </c>
      <c r="L47" s="595"/>
      <c r="M47" s="593"/>
      <c r="N47" s="595"/>
      <c r="O47" s="594"/>
    </row>
    <row r="48" spans="2:15">
      <c r="B48" s="543" t="s">
        <v>92</v>
      </c>
      <c r="C48" s="511" t="s">
        <v>25</v>
      </c>
      <c r="D48" s="538" t="s">
        <v>0</v>
      </c>
      <c r="E48" s="537">
        <f t="shared" si="1"/>
        <v>10.97976317159981</v>
      </c>
      <c r="F48" s="538" t="str">
        <f t="shared" si="0"/>
        <v>3EID</v>
      </c>
      <c r="G48" s="539">
        <v>204909</v>
      </c>
      <c r="H48" s="540" t="s">
        <v>131</v>
      </c>
      <c r="I48" s="537">
        <v>10.97976317159981</v>
      </c>
      <c r="J48" s="540" t="s">
        <v>214</v>
      </c>
      <c r="K48" s="540" t="s">
        <v>31</v>
      </c>
      <c r="L48" s="595"/>
      <c r="M48" s="593"/>
      <c r="N48" s="595"/>
      <c r="O48" s="594"/>
    </row>
    <row r="49" spans="2:15">
      <c r="B49" s="543" t="s">
        <v>92</v>
      </c>
      <c r="C49" s="511" t="s">
        <v>29</v>
      </c>
      <c r="D49" s="538" t="s">
        <v>0</v>
      </c>
      <c r="E49" s="537">
        <f t="shared" si="1"/>
        <v>10.97976317159981</v>
      </c>
      <c r="F49" s="538" t="str">
        <f t="shared" si="0"/>
        <v>3EID</v>
      </c>
      <c r="G49" s="539">
        <v>204909</v>
      </c>
      <c r="H49" s="540" t="s">
        <v>131</v>
      </c>
      <c r="I49" s="537">
        <v>10.97976317159981</v>
      </c>
      <c r="J49" s="540" t="s">
        <v>15</v>
      </c>
      <c r="K49" s="540" t="s">
        <v>16</v>
      </c>
      <c r="L49" s="595"/>
      <c r="M49" s="593"/>
      <c r="N49" s="595"/>
      <c r="O49" s="594"/>
    </row>
    <row r="50" spans="2:15">
      <c r="B50" s="543" t="s">
        <v>92</v>
      </c>
      <c r="C50" s="511" t="s">
        <v>44</v>
      </c>
      <c r="D50" s="538" t="s">
        <v>73</v>
      </c>
      <c r="E50" s="537">
        <f t="shared" si="1"/>
        <v>2.2549996987059679</v>
      </c>
      <c r="F50" s="538" t="str">
        <f t="shared" si="0"/>
        <v>3EID</v>
      </c>
      <c r="G50" s="539">
        <v>204101</v>
      </c>
      <c r="H50" s="540" t="s">
        <v>132</v>
      </c>
      <c r="I50" s="537">
        <v>2.2549996987059679</v>
      </c>
      <c r="J50" s="540" t="s">
        <v>19</v>
      </c>
      <c r="K50" s="540" t="s">
        <v>20</v>
      </c>
      <c r="L50" s="595"/>
      <c r="M50" s="593"/>
      <c r="N50" s="595"/>
      <c r="O50" s="594"/>
    </row>
    <row r="51" spans="2:15">
      <c r="B51" s="543" t="s">
        <v>92</v>
      </c>
      <c r="C51" s="538" t="s">
        <v>9</v>
      </c>
      <c r="D51" s="538" t="s">
        <v>0</v>
      </c>
      <c r="E51" s="537">
        <f t="shared" si="1"/>
        <v>2.2549996987059679</v>
      </c>
      <c r="F51" s="538" t="str">
        <f t="shared" si="0"/>
        <v>3EID</v>
      </c>
      <c r="G51" s="539">
        <v>204101</v>
      </c>
      <c r="H51" s="540" t="s">
        <v>132</v>
      </c>
      <c r="I51" s="537">
        <v>2.2549996987059679</v>
      </c>
      <c r="J51" s="540" t="s">
        <v>8</v>
      </c>
      <c r="K51" s="540" t="s">
        <v>9</v>
      </c>
      <c r="L51" s="595"/>
      <c r="M51" s="593"/>
      <c r="N51" s="595"/>
      <c r="O51" s="594"/>
    </row>
    <row r="52" spans="2:15">
      <c r="B52" s="543" t="s">
        <v>92</v>
      </c>
      <c r="C52" s="511" t="s">
        <v>27</v>
      </c>
      <c r="D52" s="538" t="s">
        <v>0</v>
      </c>
      <c r="E52" s="537">
        <f t="shared" si="1"/>
        <v>0.11909569550635822</v>
      </c>
      <c r="F52" s="538" t="str">
        <f t="shared" si="0"/>
        <v>3EID</v>
      </c>
      <c r="G52" s="539">
        <v>202902</v>
      </c>
      <c r="H52" s="540" t="s">
        <v>130</v>
      </c>
      <c r="I52" s="537">
        <v>0.11909569550635822</v>
      </c>
      <c r="J52" s="540" t="s">
        <v>12</v>
      </c>
      <c r="K52" s="540" t="s">
        <v>13</v>
      </c>
      <c r="L52" s="595"/>
      <c r="M52" s="593"/>
      <c r="N52" s="595"/>
      <c r="O52" s="594"/>
    </row>
    <row r="53" spans="2:15">
      <c r="B53" s="543" t="s">
        <v>92</v>
      </c>
      <c r="C53" s="511" t="s">
        <v>28</v>
      </c>
      <c r="D53" s="538" t="s">
        <v>0</v>
      </c>
      <c r="E53" s="537">
        <f t="shared" si="1"/>
        <v>0.83377382058141658</v>
      </c>
      <c r="F53" s="538" t="str">
        <f t="shared" si="0"/>
        <v>3EID</v>
      </c>
      <c r="G53" s="539">
        <v>204901</v>
      </c>
      <c r="H53" s="540" t="s">
        <v>133</v>
      </c>
      <c r="I53" s="537">
        <v>0.83377382058141658</v>
      </c>
      <c r="J53" s="540" t="s">
        <v>17</v>
      </c>
      <c r="K53" s="540" t="s">
        <v>18</v>
      </c>
      <c r="L53" s="595"/>
      <c r="M53" s="593"/>
      <c r="N53" s="595"/>
      <c r="O53" s="594"/>
    </row>
    <row r="54" spans="2:15">
      <c r="B54" s="543" t="s">
        <v>92</v>
      </c>
      <c r="C54" s="511" t="s">
        <v>108</v>
      </c>
      <c r="D54" s="538" t="s">
        <v>0</v>
      </c>
      <c r="E54" s="537">
        <f t="shared" si="1"/>
        <v>0.53437162655845794</v>
      </c>
      <c r="F54" s="538" t="str">
        <f t="shared" si="0"/>
        <v>3EID</v>
      </c>
      <c r="G54" s="539">
        <v>211101</v>
      </c>
      <c r="H54" s="540" t="s">
        <v>134</v>
      </c>
      <c r="I54" s="537">
        <v>0.53437162655845794</v>
      </c>
      <c r="J54" s="540" t="s">
        <v>58</v>
      </c>
      <c r="K54" s="540" t="s">
        <v>502</v>
      </c>
      <c r="L54" s="595"/>
      <c r="M54" s="593"/>
      <c r="N54" s="595"/>
      <c r="O54" s="594"/>
    </row>
    <row r="55" spans="2:15">
      <c r="B55" s="543" t="s">
        <v>92</v>
      </c>
      <c r="C55" s="538" t="s">
        <v>64</v>
      </c>
      <c r="D55" s="538" t="s">
        <v>0</v>
      </c>
      <c r="E55" s="537">
        <f t="shared" si="1"/>
        <v>0.53437162655845794</v>
      </c>
      <c r="F55" s="538" t="str">
        <f t="shared" si="0"/>
        <v>3EID</v>
      </c>
      <c r="G55" s="539">
        <v>211101</v>
      </c>
      <c r="H55" s="540" t="s">
        <v>134</v>
      </c>
      <c r="I55" s="537">
        <v>0.53437162655845794</v>
      </c>
      <c r="J55" s="540" t="s">
        <v>10</v>
      </c>
      <c r="K55" s="540" t="s">
        <v>11</v>
      </c>
      <c r="L55" s="595"/>
      <c r="M55" s="593"/>
      <c r="N55" s="595"/>
      <c r="O55" s="594"/>
    </row>
    <row r="56" spans="2:15">
      <c r="B56" s="543" t="s">
        <v>92</v>
      </c>
      <c r="C56" s="538" t="s">
        <v>342</v>
      </c>
      <c r="D56" s="538" t="s">
        <v>0</v>
      </c>
      <c r="E56" s="537">
        <f t="shared" si="1"/>
        <v>1.0983865335420882</v>
      </c>
      <c r="F56" s="538" t="str">
        <f t="shared" si="0"/>
        <v>3EID</v>
      </c>
      <c r="G56" s="539">
        <v>203101</v>
      </c>
      <c r="H56" s="540" t="s">
        <v>135</v>
      </c>
      <c r="I56" s="537">
        <v>1.0983865335420882</v>
      </c>
      <c r="J56" s="540" t="s">
        <v>54</v>
      </c>
      <c r="K56" s="540" t="s">
        <v>55</v>
      </c>
      <c r="L56" s="595"/>
      <c r="M56" s="593"/>
      <c r="N56" s="595"/>
      <c r="O56" s="594"/>
    </row>
    <row r="57" spans="2:15">
      <c r="B57" s="543" t="s">
        <v>92</v>
      </c>
      <c r="C57" s="538" t="s">
        <v>57</v>
      </c>
      <c r="D57" s="538" t="s">
        <v>0</v>
      </c>
      <c r="E57" s="537">
        <f t="shared" si="1"/>
        <v>1.0983865335420882</v>
      </c>
      <c r="F57" s="538" t="str">
        <f t="shared" si="0"/>
        <v>3EID</v>
      </c>
      <c r="G57" s="539">
        <v>203101</v>
      </c>
      <c r="H57" s="540" t="s">
        <v>135</v>
      </c>
      <c r="I57" s="537">
        <v>1.0983865335420882</v>
      </c>
      <c r="J57" s="540" t="s">
        <v>56</v>
      </c>
      <c r="K57" s="540" t="s">
        <v>57</v>
      </c>
      <c r="L57" s="595"/>
      <c r="M57" s="593"/>
      <c r="N57" s="595"/>
      <c r="O57" s="594"/>
    </row>
    <row r="58" spans="2:15">
      <c r="B58" s="543" t="s">
        <v>92</v>
      </c>
      <c r="C58" s="538" t="s">
        <v>85</v>
      </c>
      <c r="D58" s="538" t="s">
        <v>0</v>
      </c>
      <c r="E58" s="537">
        <f t="shared" si="1"/>
        <v>1.0983865335420882</v>
      </c>
      <c r="F58" s="538" t="str">
        <f t="shared" si="0"/>
        <v>3EID</v>
      </c>
      <c r="G58" s="539">
        <v>203101</v>
      </c>
      <c r="H58" s="540" t="s">
        <v>135</v>
      </c>
      <c r="I58" s="537">
        <v>1.0983865335420882</v>
      </c>
      <c r="J58" s="540" t="s">
        <v>87</v>
      </c>
      <c r="K58" s="540" t="s">
        <v>86</v>
      </c>
      <c r="L58" s="595"/>
      <c r="M58" s="593"/>
      <c r="N58" s="595"/>
      <c r="O58" s="594"/>
    </row>
    <row r="59" spans="2:15">
      <c r="B59" s="543" t="s">
        <v>92</v>
      </c>
      <c r="C59" s="538" t="s">
        <v>89</v>
      </c>
      <c r="D59" s="538" t="s">
        <v>0</v>
      </c>
      <c r="E59" s="537">
        <f t="shared" si="1"/>
        <v>1.0983865335420882</v>
      </c>
      <c r="F59" s="538" t="str">
        <f t="shared" si="0"/>
        <v>3EID</v>
      </c>
      <c r="G59" s="539">
        <v>203101</v>
      </c>
      <c r="H59" s="540" t="s">
        <v>135</v>
      </c>
      <c r="I59" s="537">
        <v>1.0983865335420882</v>
      </c>
      <c r="J59" s="540" t="s">
        <v>90</v>
      </c>
      <c r="K59" s="540" t="s">
        <v>88</v>
      </c>
      <c r="L59" s="595"/>
      <c r="M59" s="593"/>
      <c r="N59" s="595"/>
      <c r="O59" s="594"/>
    </row>
    <row r="60" spans="2:15">
      <c r="B60" s="543" t="s">
        <v>92</v>
      </c>
      <c r="C60" s="538" t="s">
        <v>109</v>
      </c>
      <c r="D60" s="538" t="s">
        <v>0</v>
      </c>
      <c r="E60" s="537">
        <f t="shared" si="1"/>
        <v>1.0983865335420882</v>
      </c>
      <c r="F60" s="538" t="str">
        <f t="shared" si="0"/>
        <v>3EID</v>
      </c>
      <c r="G60" s="539">
        <v>203101</v>
      </c>
      <c r="H60" s="540" t="s">
        <v>135</v>
      </c>
      <c r="I60" s="537">
        <v>1.0983865335420882</v>
      </c>
      <c r="J60" s="540" t="s">
        <v>111</v>
      </c>
      <c r="K60" s="540" t="s">
        <v>110</v>
      </c>
      <c r="L60" s="595"/>
      <c r="M60" s="593"/>
      <c r="N60" s="595"/>
      <c r="O60" s="594"/>
    </row>
    <row r="61" spans="2:15">
      <c r="B61" s="543" t="s">
        <v>92</v>
      </c>
      <c r="C61" s="538" t="s">
        <v>63</v>
      </c>
      <c r="D61" s="538" t="s">
        <v>0</v>
      </c>
      <c r="E61" s="537">
        <f t="shared" si="1"/>
        <v>0.75387984791081897</v>
      </c>
      <c r="F61" s="538" t="str">
        <f t="shared" si="0"/>
        <v>3EID</v>
      </c>
      <c r="G61" s="538">
        <f t="shared" ref="G61:K61" si="2">G45</f>
        <v>252101</v>
      </c>
      <c r="H61" s="537" t="str">
        <f t="shared" si="2"/>
        <v>セメント</v>
      </c>
      <c r="I61" s="537">
        <v>0.75387984791081897</v>
      </c>
      <c r="J61" s="537" t="str">
        <f t="shared" si="2"/>
        <v>212111000pJPN</v>
      </c>
      <c r="K61" s="537" t="str">
        <f t="shared" si="2"/>
        <v>ポルトランドセメント</v>
      </c>
      <c r="L61" s="595"/>
      <c r="M61" s="597"/>
      <c r="N61" s="595"/>
      <c r="O61" s="594"/>
    </row>
    <row r="62" spans="2:15">
      <c r="B62" s="543" t="s">
        <v>92</v>
      </c>
      <c r="C62" s="538" t="s">
        <v>120</v>
      </c>
      <c r="D62" s="538" t="s">
        <v>75</v>
      </c>
      <c r="E62" s="537">
        <f t="shared" si="1"/>
        <v>341.82746711996566</v>
      </c>
      <c r="F62" s="538" t="str">
        <f t="shared" si="0"/>
        <v>3EID</v>
      </c>
      <c r="G62" s="539">
        <v>252102</v>
      </c>
      <c r="H62" s="540" t="s">
        <v>61</v>
      </c>
      <c r="I62" s="537">
        <v>341.82746711996566</v>
      </c>
      <c r="J62" s="540" t="s">
        <v>60</v>
      </c>
      <c r="K62" s="540" t="s">
        <v>61</v>
      </c>
      <c r="L62" s="595"/>
      <c r="M62" s="593"/>
      <c r="N62" s="595"/>
      <c r="O62" s="594"/>
    </row>
    <row r="63" spans="2:15">
      <c r="B63" s="543" t="s">
        <v>92</v>
      </c>
      <c r="C63" s="538" t="s">
        <v>236</v>
      </c>
      <c r="D63" s="538" t="s">
        <v>0</v>
      </c>
      <c r="E63" s="537">
        <f t="shared" si="1"/>
        <v>0.72540303130255357</v>
      </c>
      <c r="F63" s="538" t="str">
        <f t="shared" si="0"/>
        <v>3EID</v>
      </c>
      <c r="G63" s="538">
        <v>203102</v>
      </c>
      <c r="H63" s="540" t="s">
        <v>237</v>
      </c>
      <c r="I63" s="537">
        <v>0.72540303130255357</v>
      </c>
      <c r="J63" s="537" t="s">
        <v>238</v>
      </c>
      <c r="K63" s="511" t="s">
        <v>316</v>
      </c>
      <c r="L63" s="595"/>
      <c r="M63" s="593"/>
      <c r="N63" s="595"/>
      <c r="O63" s="598"/>
    </row>
    <row r="64" spans="2:15">
      <c r="B64" s="543" t="s">
        <v>92</v>
      </c>
      <c r="C64" s="538" t="s">
        <v>239</v>
      </c>
      <c r="D64" s="538" t="s">
        <v>0</v>
      </c>
      <c r="E64" s="537">
        <f t="shared" si="1"/>
        <v>0.72540303130255357</v>
      </c>
      <c r="F64" s="538" t="str">
        <f t="shared" si="0"/>
        <v>3EID</v>
      </c>
      <c r="G64" s="538">
        <v>203102</v>
      </c>
      <c r="H64" s="540" t="s">
        <v>237</v>
      </c>
      <c r="I64" s="537">
        <v>0.72540303130255357</v>
      </c>
      <c r="J64" s="537" t="s">
        <v>240</v>
      </c>
      <c r="K64" s="511" t="s">
        <v>317</v>
      </c>
      <c r="L64" s="595"/>
      <c r="M64" s="593"/>
      <c r="N64" s="595"/>
      <c r="O64" s="598"/>
    </row>
    <row r="65" spans="1:15">
      <c r="B65" s="543" t="s">
        <v>92</v>
      </c>
      <c r="C65" s="538" t="s">
        <v>241</v>
      </c>
      <c r="D65" s="538" t="s">
        <v>0</v>
      </c>
      <c r="E65" s="537">
        <f>IF($E$39="2015年 産業連関表＋3EID",I65,IF($E$39="IDEA ver3",L65,IF($E$39="ユーザー設定値",N65,FALSE)))</f>
        <v>0.72540303130255357</v>
      </c>
      <c r="F65" s="538" t="str">
        <f t="shared" si="0"/>
        <v>3EID</v>
      </c>
      <c r="G65" s="538">
        <v>203102</v>
      </c>
      <c r="H65" s="540" t="s">
        <v>237</v>
      </c>
      <c r="I65" s="537">
        <v>0.72540303130255357</v>
      </c>
      <c r="J65" s="537" t="s">
        <v>242</v>
      </c>
      <c r="K65" s="511" t="s">
        <v>318</v>
      </c>
      <c r="L65" s="595"/>
      <c r="M65" s="593"/>
      <c r="N65" s="595"/>
      <c r="O65" s="598"/>
    </row>
    <row r="66" spans="1:15">
      <c r="B66" s="543" t="s">
        <v>92</v>
      </c>
      <c r="C66" s="538" t="s">
        <v>243</v>
      </c>
      <c r="D66" s="538" t="s">
        <v>0</v>
      </c>
      <c r="E66" s="537">
        <f t="shared" si="1"/>
        <v>2.7916418487177221</v>
      </c>
      <c r="F66" s="538" t="str">
        <f t="shared" si="0"/>
        <v>3EID</v>
      </c>
      <c r="G66" s="538">
        <v>204102</v>
      </c>
      <c r="H66" s="540" t="s">
        <v>244</v>
      </c>
      <c r="I66" s="537">
        <v>2.7916418487177221</v>
      </c>
      <c r="J66" s="537" t="s">
        <v>245</v>
      </c>
      <c r="K66" s="511" t="s">
        <v>246</v>
      </c>
      <c r="L66" s="595"/>
      <c r="M66" s="593"/>
      <c r="N66" s="595"/>
      <c r="O66" s="598"/>
    </row>
    <row r="67" spans="1:15">
      <c r="B67" s="543" t="s">
        <v>92</v>
      </c>
      <c r="C67" s="538" t="s">
        <v>247</v>
      </c>
      <c r="D67" s="538" t="s">
        <v>0</v>
      </c>
      <c r="E67" s="537">
        <f t="shared" si="1"/>
        <v>0.72540303130255357</v>
      </c>
      <c r="F67" s="538" t="str">
        <f t="shared" si="0"/>
        <v>3EID</v>
      </c>
      <c r="G67" s="538">
        <v>203102</v>
      </c>
      <c r="H67" s="540" t="s">
        <v>237</v>
      </c>
      <c r="I67" s="537">
        <v>0.72540303130255357</v>
      </c>
      <c r="J67" s="537" t="s">
        <v>248</v>
      </c>
      <c r="K67" s="511" t="s">
        <v>249</v>
      </c>
      <c r="L67" s="595"/>
      <c r="M67" s="593"/>
      <c r="N67" s="595"/>
      <c r="O67" s="598"/>
    </row>
    <row r="68" spans="1:15">
      <c r="B68" s="543" t="s">
        <v>92</v>
      </c>
      <c r="C68" s="538" t="s">
        <v>250</v>
      </c>
      <c r="D68" s="538" t="s">
        <v>0</v>
      </c>
      <c r="E68" s="537">
        <f t="shared" si="1"/>
        <v>2.7916418487177221</v>
      </c>
      <c r="F68" s="538" t="str">
        <f t="shared" si="0"/>
        <v>3EID</v>
      </c>
      <c r="G68" s="538">
        <v>204102</v>
      </c>
      <c r="H68" s="540" t="s">
        <v>244</v>
      </c>
      <c r="I68" s="537">
        <v>2.7916418487177221</v>
      </c>
      <c r="J68" s="537" t="s">
        <v>251</v>
      </c>
      <c r="K68" s="511" t="s">
        <v>252</v>
      </c>
      <c r="L68" s="595"/>
      <c r="M68" s="593"/>
      <c r="N68" s="595"/>
      <c r="O68" s="598"/>
    </row>
    <row r="69" spans="1:15">
      <c r="B69" s="543" t="s">
        <v>92</v>
      </c>
      <c r="C69" s="538" t="s">
        <v>273</v>
      </c>
      <c r="D69" s="538" t="s">
        <v>0</v>
      </c>
      <c r="E69" s="537">
        <f t="shared" si="1"/>
        <v>0.53437162655845794</v>
      </c>
      <c r="F69" s="538" t="str">
        <f t="shared" si="0"/>
        <v>3EID</v>
      </c>
      <c r="G69" s="538">
        <v>211101</v>
      </c>
      <c r="H69" s="540" t="s">
        <v>134</v>
      </c>
      <c r="I69" s="537">
        <v>0.53437162655845794</v>
      </c>
      <c r="J69" s="537" t="s">
        <v>253</v>
      </c>
      <c r="K69" s="511" t="s">
        <v>503</v>
      </c>
      <c r="L69" s="599"/>
      <c r="M69" s="593"/>
      <c r="N69" s="595"/>
      <c r="O69" s="598"/>
    </row>
    <row r="70" spans="1:15">
      <c r="B70" s="543" t="s">
        <v>92</v>
      </c>
      <c r="C70" s="538" t="s">
        <v>241</v>
      </c>
      <c r="D70" s="538" t="s">
        <v>0</v>
      </c>
      <c r="E70" s="537">
        <f t="shared" si="1"/>
        <v>0.72540303130255357</v>
      </c>
      <c r="F70" s="538" t="str">
        <f t="shared" si="0"/>
        <v>3EID</v>
      </c>
      <c r="G70" s="538">
        <v>203102</v>
      </c>
      <c r="H70" s="540" t="s">
        <v>237</v>
      </c>
      <c r="I70" s="537">
        <v>0.72540303130255357</v>
      </c>
      <c r="J70" s="537" t="s">
        <v>242</v>
      </c>
      <c r="K70" s="511" t="s">
        <v>318</v>
      </c>
      <c r="L70" s="595"/>
      <c r="M70" s="595"/>
      <c r="N70" s="595"/>
      <c r="O70" s="598"/>
    </row>
    <row r="71" spans="1:15">
      <c r="B71" s="543" t="s">
        <v>92</v>
      </c>
      <c r="C71" s="538" t="s">
        <v>274</v>
      </c>
      <c r="D71" s="538" t="s">
        <v>0</v>
      </c>
      <c r="E71" s="537">
        <f>IF($E$39="2015年 産業連関表＋3EID",I71,IF($E$39="IDEA ver3",#REF!,IF($E$39="ユーザー設定値",N71,FALSE)))</f>
        <v>0.53437162655845794</v>
      </c>
      <c r="F71" s="538" t="str">
        <f t="shared" si="0"/>
        <v>3EID</v>
      </c>
      <c r="G71" s="538">
        <v>211101</v>
      </c>
      <c r="H71" s="540" t="s">
        <v>134</v>
      </c>
      <c r="I71" s="537">
        <v>0.53437162655845794</v>
      </c>
      <c r="J71" s="537" t="s">
        <v>254</v>
      </c>
      <c r="K71" s="511" t="s">
        <v>504</v>
      </c>
      <c r="L71" s="599"/>
      <c r="M71" s="593"/>
      <c r="N71" s="595"/>
      <c r="O71" s="598"/>
    </row>
    <row r="72" spans="1:15">
      <c r="B72" s="543" t="s">
        <v>92</v>
      </c>
      <c r="C72" s="538" t="s">
        <v>275</v>
      </c>
      <c r="D72" s="538" t="s">
        <v>0</v>
      </c>
      <c r="E72" s="537">
        <f>IF($E$39="2015年 産業連関表＋3EID",I72,IF($E$39="IDEA ver3",L71,IF($E$39="ユーザー設定値",N72,FALSE)))</f>
        <v>0.53437162655845794</v>
      </c>
      <c r="F72" s="538" t="str">
        <f t="shared" si="0"/>
        <v>3EID</v>
      </c>
      <c r="G72" s="538">
        <v>211101</v>
      </c>
      <c r="H72" s="540" t="s">
        <v>134</v>
      </c>
      <c r="I72" s="537">
        <v>0.53437162655845794</v>
      </c>
      <c r="J72" s="537" t="s">
        <v>255</v>
      </c>
      <c r="K72" s="511" t="s">
        <v>505</v>
      </c>
      <c r="L72" s="600"/>
      <c r="M72" s="593"/>
      <c r="N72" s="595"/>
      <c r="O72" s="598"/>
    </row>
    <row r="73" spans="1:15">
      <c r="B73" s="544"/>
      <c r="C73" s="538"/>
      <c r="D73" s="538"/>
      <c r="E73" s="537"/>
      <c r="F73" s="537"/>
      <c r="G73" s="538"/>
      <c r="H73" s="540"/>
      <c r="I73" s="537"/>
      <c r="J73" s="537"/>
      <c r="K73" s="511"/>
      <c r="L73" s="599"/>
      <c r="M73" s="593"/>
      <c r="N73" s="595"/>
      <c r="O73" s="598"/>
    </row>
    <row r="74" spans="1:15">
      <c r="B74" s="544"/>
      <c r="C74" s="538"/>
      <c r="D74" s="538"/>
      <c r="E74" s="537"/>
      <c r="F74" s="537"/>
      <c r="G74" s="538"/>
      <c r="H74" s="540"/>
      <c r="I74" s="537"/>
      <c r="J74" s="537"/>
      <c r="K74" s="511"/>
      <c r="L74" s="599"/>
      <c r="M74" s="593"/>
      <c r="N74" s="595"/>
      <c r="O74" s="598"/>
    </row>
    <row r="75" spans="1:15">
      <c r="B75" s="544"/>
      <c r="C75" s="538"/>
      <c r="D75" s="538"/>
      <c r="E75" s="537"/>
      <c r="F75" s="537"/>
      <c r="G75" s="538"/>
      <c r="H75" s="540"/>
      <c r="I75" s="537"/>
      <c r="J75" s="537"/>
      <c r="K75" s="511"/>
      <c r="L75" s="599"/>
      <c r="M75" s="593"/>
      <c r="N75" s="595"/>
      <c r="O75" s="598"/>
    </row>
    <row r="77" spans="1:15">
      <c r="B77" s="545" t="s">
        <v>352</v>
      </c>
    </row>
    <row r="78" spans="1:15" ht="36.75" customHeight="1">
      <c r="A78" s="545"/>
      <c r="B78" s="521" t="s">
        <v>76</v>
      </c>
      <c r="C78" s="521" t="s">
        <v>180</v>
      </c>
      <c r="D78" s="522" t="s">
        <v>3</v>
      </c>
      <c r="E78" s="546" t="s">
        <v>167</v>
      </c>
      <c r="F78" s="524"/>
      <c r="G78" s="527" t="s">
        <v>345</v>
      </c>
      <c r="H78" s="528"/>
      <c r="I78" s="547"/>
      <c r="J78" s="547"/>
      <c r="K78" s="547"/>
      <c r="L78" s="529"/>
      <c r="M78" s="527" t="s">
        <v>350</v>
      </c>
      <c r="N78" s="528"/>
      <c r="O78" s="529"/>
    </row>
    <row r="79" spans="1:15" ht="36.75" customHeight="1">
      <c r="B79" s="548"/>
      <c r="C79" s="548"/>
      <c r="D79" s="549"/>
      <c r="E79" s="531" t="s">
        <v>343</v>
      </c>
      <c r="F79" s="550" t="s">
        <v>235</v>
      </c>
      <c r="G79" s="446" t="s">
        <v>166</v>
      </c>
      <c r="H79" s="551" t="s">
        <v>346</v>
      </c>
      <c r="I79" s="551"/>
      <c r="J79" s="551"/>
      <c r="K79" s="551"/>
      <c r="L79" s="552"/>
      <c r="M79" s="533" t="s">
        <v>180</v>
      </c>
      <c r="N79" s="533" t="s">
        <v>166</v>
      </c>
      <c r="O79" s="534" t="s">
        <v>351</v>
      </c>
    </row>
    <row r="80" spans="1:15">
      <c r="B80" s="504" t="s">
        <v>91</v>
      </c>
      <c r="C80" s="553" t="s">
        <v>430</v>
      </c>
      <c r="D80" s="554" t="s">
        <v>432</v>
      </c>
      <c r="E80" s="537">
        <f t="shared" ref="E80:E82" si="3">IF($E$79="ガイドライン既定値",G80,IF($E$79="ユーザー設定値",N80,FALSE))</f>
        <v>0</v>
      </c>
      <c r="F80" s="538" t="str">
        <f t="shared" ref="F80:F82" si="4">IF($E$79="ガイドライン既定値","ガイドライン既定値",IF($E$79="ユーザー設定値","ユーザー設定値",FALSE))</f>
        <v>ガイドライン既定値</v>
      </c>
      <c r="G80" s="555">
        <v>0</v>
      </c>
      <c r="H80" s="556" t="s">
        <v>520</v>
      </c>
      <c r="I80" s="557"/>
      <c r="J80" s="557"/>
      <c r="K80" s="557"/>
      <c r="L80" s="558"/>
      <c r="M80" s="601"/>
      <c r="N80" s="602"/>
      <c r="O80" s="603"/>
    </row>
    <row r="81" spans="1:15">
      <c r="B81" s="504" t="s">
        <v>91</v>
      </c>
      <c r="C81" s="553" t="s">
        <v>431</v>
      </c>
      <c r="D81" s="554" t="s">
        <v>432</v>
      </c>
      <c r="E81" s="537">
        <f t="shared" si="3"/>
        <v>0</v>
      </c>
      <c r="F81" s="538" t="str">
        <f t="shared" si="4"/>
        <v>ガイドライン既定値</v>
      </c>
      <c r="G81" s="555">
        <v>0</v>
      </c>
      <c r="H81" s="556" t="s">
        <v>520</v>
      </c>
      <c r="I81" s="557"/>
      <c r="J81" s="557"/>
      <c r="K81" s="557"/>
      <c r="L81" s="558"/>
      <c r="M81" s="601"/>
      <c r="N81" s="602"/>
      <c r="O81" s="603"/>
    </row>
    <row r="82" spans="1:15">
      <c r="B82" s="504" t="s">
        <v>91</v>
      </c>
      <c r="C82" s="553" t="s">
        <v>508</v>
      </c>
      <c r="D82" s="554" t="s">
        <v>432</v>
      </c>
      <c r="E82" s="537">
        <f t="shared" si="3"/>
        <v>0.44</v>
      </c>
      <c r="F82" s="538" t="str">
        <f t="shared" si="4"/>
        <v>ガイドライン既定値</v>
      </c>
      <c r="G82" s="555">
        <v>0.44</v>
      </c>
      <c r="H82" s="559" t="s">
        <v>509</v>
      </c>
      <c r="I82" s="557"/>
      <c r="J82" s="557"/>
      <c r="K82" s="557"/>
      <c r="L82" s="558"/>
      <c r="M82" s="601"/>
      <c r="N82" s="602"/>
      <c r="O82" s="603"/>
    </row>
    <row r="83" spans="1:15">
      <c r="B83" s="504" t="s">
        <v>91</v>
      </c>
      <c r="C83" s="560" t="s">
        <v>128</v>
      </c>
      <c r="D83" s="560" t="s">
        <v>73</v>
      </c>
      <c r="E83" s="537">
        <f>IF($E$79="ガイドライン既定値",G83,IF($E$79="ユーザー設定値",N83,FALSE))</f>
        <v>0.63200000000000001</v>
      </c>
      <c r="F83" s="538" t="str">
        <f>IF($E$79="ガイドライン既定値","ガイドライン既定値",IF($E$79="ユーザー設定値","ユーザー設定値",FALSE))</f>
        <v>ガイドライン既定値</v>
      </c>
      <c r="G83" s="561">
        <v>0.63200000000000001</v>
      </c>
      <c r="H83" s="562" t="s">
        <v>514</v>
      </c>
      <c r="I83" s="562"/>
      <c r="J83" s="562"/>
      <c r="K83" s="562"/>
      <c r="L83" s="563"/>
      <c r="M83" s="604"/>
      <c r="N83" s="592"/>
      <c r="O83" s="594"/>
    </row>
    <row r="84" spans="1:15">
      <c r="A84" s="564"/>
      <c r="B84" s="504" t="s">
        <v>91</v>
      </c>
      <c r="C84" s="560" t="s">
        <v>257</v>
      </c>
      <c r="D84" s="560" t="s">
        <v>256</v>
      </c>
      <c r="E84" s="537">
        <f t="shared" ref="E84:E87" si="5">IF($E$79="ガイドライン既定値",G84,IF($E$79="ユーザー設定値",N84,FALSE))</f>
        <v>0.43959999999999999</v>
      </c>
      <c r="F84" s="538" t="str">
        <f t="shared" ref="F84:F88" si="6">IF($E$79="ガイドライン既定値","ガイドライン既定値",IF($E$79="ユーザー設定値","ユーザー設定値",FALSE))</f>
        <v>ガイドライン既定値</v>
      </c>
      <c r="G84" s="565">
        <v>0.43959999999999999</v>
      </c>
      <c r="H84" s="566" t="s">
        <v>510</v>
      </c>
      <c r="I84" s="567"/>
      <c r="J84" s="567"/>
      <c r="K84" s="567"/>
      <c r="L84" s="568"/>
      <c r="M84" s="605"/>
      <c r="N84" s="596"/>
      <c r="O84" s="594"/>
    </row>
    <row r="85" spans="1:15">
      <c r="B85" s="504" t="s">
        <v>91</v>
      </c>
      <c r="C85" s="560" t="s">
        <v>258</v>
      </c>
      <c r="D85" s="560" t="s">
        <v>256</v>
      </c>
      <c r="E85" s="537">
        <f t="shared" si="5"/>
        <v>0.62629999999999997</v>
      </c>
      <c r="F85" s="538" t="str">
        <f t="shared" si="6"/>
        <v>ガイドライン既定値</v>
      </c>
      <c r="G85" s="565">
        <v>0.62629999999999997</v>
      </c>
      <c r="H85" s="566" t="s">
        <v>510</v>
      </c>
      <c r="I85" s="567"/>
      <c r="J85" s="567"/>
      <c r="K85" s="567"/>
      <c r="L85" s="568"/>
      <c r="M85" s="604"/>
      <c r="N85" s="595"/>
      <c r="O85" s="594"/>
    </row>
    <row r="86" spans="1:15">
      <c r="B86" s="504" t="s">
        <v>91</v>
      </c>
      <c r="C86" s="560" t="s">
        <v>299</v>
      </c>
      <c r="D86" s="560" t="s">
        <v>256</v>
      </c>
      <c r="E86" s="537">
        <f t="shared" si="5"/>
        <v>1.77E-2</v>
      </c>
      <c r="F86" s="538" t="str">
        <f t="shared" si="6"/>
        <v>ガイドライン既定値</v>
      </c>
      <c r="G86" s="565">
        <v>1.77E-2</v>
      </c>
      <c r="H86" s="566" t="s">
        <v>511</v>
      </c>
      <c r="I86" s="567"/>
      <c r="J86" s="567"/>
      <c r="K86" s="567"/>
      <c r="L86" s="568"/>
      <c r="M86" s="604"/>
      <c r="N86" s="595"/>
      <c r="O86" s="594"/>
    </row>
    <row r="87" spans="1:15">
      <c r="B87" s="504" t="s">
        <v>91</v>
      </c>
      <c r="C87" s="560" t="s">
        <v>312</v>
      </c>
      <c r="D87" s="560" t="s">
        <v>256</v>
      </c>
      <c r="E87" s="537">
        <f t="shared" si="5"/>
        <v>1.77E-2</v>
      </c>
      <c r="F87" s="538" t="str">
        <f t="shared" si="6"/>
        <v>ガイドライン既定値</v>
      </c>
      <c r="G87" s="569">
        <v>1.77E-2</v>
      </c>
      <c r="H87" s="570" t="s">
        <v>512</v>
      </c>
      <c r="I87" s="571"/>
      <c r="J87" s="571"/>
      <c r="K87" s="571"/>
      <c r="L87" s="572"/>
      <c r="M87" s="604"/>
      <c r="N87" s="595"/>
      <c r="O87" s="594"/>
    </row>
    <row r="88" spans="1:15">
      <c r="B88" s="504" t="s">
        <v>91</v>
      </c>
      <c r="C88" s="560" t="s">
        <v>314</v>
      </c>
      <c r="D88" s="560" t="s">
        <v>73</v>
      </c>
      <c r="E88" s="537">
        <f>IF($E$79="ガイドライン既定値",G88,IF($E$79="ユーザー設定値",N88,FALSE))</f>
        <v>0</v>
      </c>
      <c r="F88" s="538" t="str">
        <f t="shared" si="6"/>
        <v>ガイドライン既定値</v>
      </c>
      <c r="G88" s="565">
        <v>0</v>
      </c>
      <c r="H88" s="566" t="s">
        <v>513</v>
      </c>
      <c r="I88" s="573"/>
      <c r="J88" s="573"/>
      <c r="K88" s="573"/>
      <c r="L88" s="574"/>
      <c r="M88" s="604"/>
      <c r="N88" s="595"/>
      <c r="O88" s="606"/>
    </row>
    <row r="89" spans="1:15">
      <c r="B89" s="544"/>
      <c r="C89" s="560"/>
      <c r="D89" s="560"/>
      <c r="E89" s="576"/>
      <c r="F89" s="513"/>
      <c r="G89" s="565"/>
      <c r="H89" s="566"/>
      <c r="I89" s="573"/>
      <c r="J89" s="573"/>
      <c r="K89" s="573"/>
      <c r="L89" s="574"/>
      <c r="M89" s="604"/>
      <c r="N89" s="595"/>
      <c r="O89" s="606"/>
    </row>
    <row r="90" spans="1:15">
      <c r="B90" s="544"/>
      <c r="C90" s="560"/>
      <c r="D90" s="560"/>
      <c r="E90" s="576"/>
      <c r="F90" s="513"/>
      <c r="G90" s="565"/>
      <c r="H90" s="566"/>
      <c r="I90" s="573"/>
      <c r="J90" s="573"/>
      <c r="K90" s="573"/>
      <c r="L90" s="574"/>
      <c r="M90" s="604"/>
      <c r="N90" s="595"/>
      <c r="O90" s="606"/>
    </row>
    <row r="91" spans="1:15">
      <c r="C91" s="560"/>
      <c r="D91" s="560"/>
      <c r="E91" s="576"/>
      <c r="F91" s="513"/>
      <c r="G91" s="565"/>
      <c r="H91" s="566"/>
      <c r="I91" s="573"/>
      <c r="J91" s="573"/>
      <c r="K91" s="573"/>
      <c r="L91" s="574"/>
      <c r="M91" s="604"/>
      <c r="N91" s="595"/>
      <c r="O91" s="606"/>
    </row>
    <row r="92" spans="1:15">
      <c r="M92" s="577"/>
      <c r="N92" s="495"/>
    </row>
    <row r="93" spans="1:15">
      <c r="B93" s="545" t="s">
        <v>370</v>
      </c>
      <c r="M93" s="577"/>
      <c r="N93" s="495"/>
    </row>
    <row r="94" spans="1:15" ht="31.5">
      <c r="B94" s="578" t="s">
        <v>76</v>
      </c>
      <c r="C94" s="521" t="s">
        <v>180</v>
      </c>
      <c r="D94" s="579" t="s">
        <v>3</v>
      </c>
      <c r="E94" s="580" t="s">
        <v>356</v>
      </c>
      <c r="F94" s="438"/>
      <c r="G94" s="551" t="s">
        <v>358</v>
      </c>
      <c r="H94" s="551"/>
      <c r="I94" s="551"/>
      <c r="J94" s="551"/>
      <c r="K94" s="551"/>
      <c r="L94" s="551"/>
      <c r="M94" s="527" t="s">
        <v>350</v>
      </c>
      <c r="N94" s="528"/>
      <c r="O94" s="529"/>
    </row>
    <row r="95" spans="1:15" ht="31.5">
      <c r="B95" s="581"/>
      <c r="C95" s="548"/>
      <c r="D95" s="549"/>
      <c r="E95" s="531" t="s">
        <v>343</v>
      </c>
      <c r="F95" s="550" t="s">
        <v>235</v>
      </c>
      <c r="G95" s="582" t="s">
        <v>354</v>
      </c>
      <c r="H95" s="551" t="s">
        <v>357</v>
      </c>
      <c r="I95" s="551"/>
      <c r="J95" s="551"/>
      <c r="K95" s="551"/>
      <c r="L95" s="551"/>
      <c r="M95" s="446" t="s">
        <v>180</v>
      </c>
      <c r="N95" s="582" t="s">
        <v>359</v>
      </c>
      <c r="O95" s="534" t="s">
        <v>351</v>
      </c>
    </row>
    <row r="96" spans="1:15" ht="15.75" customHeight="1">
      <c r="B96" s="465" t="s">
        <v>91</v>
      </c>
      <c r="C96" s="583" t="s">
        <v>506</v>
      </c>
      <c r="D96" s="584" t="s">
        <v>353</v>
      </c>
      <c r="E96" s="537">
        <f>IF($E$95="ガイドライン既定値",G96,IF($E$95="ユーザー設定値",N96,FALSE))</f>
        <v>2.71</v>
      </c>
      <c r="F96" s="538" t="str">
        <f>IF($E$95="ガイドライン既定値","ガイドライン既定値",IF($E$95="ユーザー設定値","ユーザー設定値",FALSE))</f>
        <v>ガイドライン既定値</v>
      </c>
      <c r="G96" s="585">
        <v>2.71</v>
      </c>
      <c r="H96" s="566" t="s">
        <v>513</v>
      </c>
      <c r="I96" s="562"/>
      <c r="J96" s="562"/>
      <c r="K96" s="562"/>
      <c r="L96" s="563"/>
      <c r="M96" s="607"/>
      <c r="N96" s="608"/>
      <c r="O96" s="594"/>
    </row>
    <row r="97" spans="2:15" ht="15.75" customHeight="1">
      <c r="B97" s="504" t="s">
        <v>91</v>
      </c>
      <c r="C97" s="575" t="s">
        <v>507</v>
      </c>
      <c r="D97" s="584" t="s">
        <v>353</v>
      </c>
      <c r="E97" s="537">
        <f t="shared" ref="E97:E105" si="7">IF($E$95="ガイドライン既定値",G97,IF($E$95="ユーザー設定値",N97,FALSE))</f>
        <v>3.38</v>
      </c>
      <c r="F97" s="538" t="str">
        <f t="shared" ref="F97:F105" si="8">IF($E$95="ガイドライン既定値","ガイドライン既定値",IF($E$95="ユーザー設定値","ユーザー設定値",FALSE))</f>
        <v>ガイドライン既定値</v>
      </c>
      <c r="G97" s="585">
        <v>3.38</v>
      </c>
      <c r="H97" s="566" t="s">
        <v>513</v>
      </c>
      <c r="I97" s="562"/>
      <c r="J97" s="562"/>
      <c r="K97" s="562"/>
      <c r="L97" s="563"/>
      <c r="M97" s="609"/>
      <c r="N97" s="610"/>
      <c r="O97" s="594"/>
    </row>
    <row r="98" spans="2:15" ht="15.75" customHeight="1">
      <c r="B98" s="543" t="s">
        <v>92</v>
      </c>
      <c r="C98" s="575" t="s">
        <v>286</v>
      </c>
      <c r="D98" s="584" t="s">
        <v>353</v>
      </c>
      <c r="E98" s="537">
        <f t="shared" si="7"/>
        <v>3.32</v>
      </c>
      <c r="F98" s="538" t="str">
        <f t="shared" si="8"/>
        <v>ガイドライン既定値</v>
      </c>
      <c r="G98" s="585">
        <v>3.32</v>
      </c>
      <c r="H98" s="570" t="s">
        <v>515</v>
      </c>
      <c r="I98" s="562"/>
      <c r="J98" s="562"/>
      <c r="K98" s="562"/>
      <c r="L98" s="563"/>
      <c r="M98" s="609"/>
      <c r="N98" s="611"/>
      <c r="O98" s="594"/>
    </row>
    <row r="99" spans="2:15">
      <c r="B99" s="543" t="s">
        <v>92</v>
      </c>
      <c r="C99" s="575" t="s">
        <v>278</v>
      </c>
      <c r="D99" s="584" t="s">
        <v>353</v>
      </c>
      <c r="E99" s="537">
        <f t="shared" si="7"/>
        <v>2.71</v>
      </c>
      <c r="F99" s="538" t="str">
        <f t="shared" si="8"/>
        <v>ガイドライン既定値</v>
      </c>
      <c r="G99" s="586">
        <v>2.71</v>
      </c>
      <c r="H99" s="570" t="s">
        <v>516</v>
      </c>
      <c r="I99" s="571"/>
      <c r="J99" s="571"/>
      <c r="K99" s="571"/>
      <c r="L99" s="572"/>
      <c r="M99" s="612"/>
      <c r="N99" s="610"/>
      <c r="O99" s="594"/>
    </row>
    <row r="100" spans="2:15">
      <c r="B100" s="543" t="s">
        <v>92</v>
      </c>
      <c r="C100" s="575" t="s">
        <v>277</v>
      </c>
      <c r="D100" s="584" t="s">
        <v>353</v>
      </c>
      <c r="E100" s="537">
        <f t="shared" si="7"/>
        <v>3</v>
      </c>
      <c r="F100" s="538" t="str">
        <f t="shared" si="8"/>
        <v>ガイドライン既定値</v>
      </c>
      <c r="G100" s="586">
        <v>3</v>
      </c>
      <c r="H100" s="570" t="s">
        <v>517</v>
      </c>
      <c r="I100" s="571"/>
      <c r="J100" s="571"/>
      <c r="K100" s="571"/>
      <c r="L100" s="572"/>
      <c r="M100" s="612"/>
      <c r="N100" s="610"/>
      <c r="O100" s="594"/>
    </row>
    <row r="101" spans="2:15">
      <c r="B101" s="543" t="s">
        <v>92</v>
      </c>
      <c r="C101" s="575" t="s">
        <v>276</v>
      </c>
      <c r="D101" s="584" t="s">
        <v>353</v>
      </c>
      <c r="E101" s="537">
        <f t="shared" si="7"/>
        <v>2.33</v>
      </c>
      <c r="F101" s="538" t="str">
        <f t="shared" si="8"/>
        <v>ガイドライン既定値</v>
      </c>
      <c r="G101" s="586">
        <v>2.33</v>
      </c>
      <c r="H101" s="570" t="s">
        <v>519</v>
      </c>
      <c r="I101" s="571"/>
      <c r="J101" s="571"/>
      <c r="K101" s="571"/>
      <c r="L101" s="572"/>
      <c r="M101" s="612"/>
      <c r="N101" s="610"/>
      <c r="O101" s="594"/>
    </row>
    <row r="102" spans="2:15" ht="15.75" customHeight="1">
      <c r="B102" s="543" t="s">
        <v>92</v>
      </c>
      <c r="C102" s="575" t="s">
        <v>247</v>
      </c>
      <c r="D102" s="584" t="s">
        <v>353</v>
      </c>
      <c r="E102" s="537">
        <f t="shared" si="7"/>
        <v>3.32</v>
      </c>
      <c r="F102" s="538" t="str">
        <f t="shared" si="8"/>
        <v>ガイドライン既定値</v>
      </c>
      <c r="G102" s="586">
        <v>3.32</v>
      </c>
      <c r="H102" s="570" t="s">
        <v>515</v>
      </c>
      <c r="I102" s="562"/>
      <c r="J102" s="562"/>
      <c r="K102" s="562"/>
      <c r="L102" s="563"/>
      <c r="M102" s="613"/>
      <c r="N102" s="610"/>
      <c r="O102" s="606"/>
    </row>
    <row r="103" spans="2:15">
      <c r="B103" s="543" t="s">
        <v>92</v>
      </c>
      <c r="C103" s="575" t="s">
        <v>239</v>
      </c>
      <c r="D103" s="584" t="s">
        <v>353</v>
      </c>
      <c r="E103" s="537">
        <f t="shared" si="7"/>
        <v>3.35</v>
      </c>
      <c r="F103" s="538" t="str">
        <f t="shared" si="8"/>
        <v>ガイドライン既定値</v>
      </c>
      <c r="G103" s="586">
        <v>3.35</v>
      </c>
      <c r="H103" s="570" t="s">
        <v>515</v>
      </c>
      <c r="I103" s="562"/>
      <c r="J103" s="562"/>
      <c r="K103" s="562"/>
      <c r="L103" s="563"/>
      <c r="M103" s="613"/>
      <c r="N103" s="614"/>
      <c r="O103" s="606"/>
    </row>
    <row r="104" spans="2:15">
      <c r="B104" s="543" t="s">
        <v>92</v>
      </c>
      <c r="C104" s="575" t="s">
        <v>250</v>
      </c>
      <c r="D104" s="584" t="s">
        <v>353</v>
      </c>
      <c r="E104" s="537">
        <f t="shared" si="7"/>
        <v>3.36</v>
      </c>
      <c r="F104" s="538" t="str">
        <f t="shared" si="8"/>
        <v>ガイドライン既定値</v>
      </c>
      <c r="G104" s="586">
        <v>3.36</v>
      </c>
      <c r="H104" s="570" t="s">
        <v>515</v>
      </c>
      <c r="I104" s="562"/>
      <c r="J104" s="562"/>
      <c r="K104" s="562"/>
      <c r="L104" s="563"/>
      <c r="M104" s="613"/>
      <c r="N104" s="614"/>
      <c r="O104" s="606"/>
    </row>
    <row r="105" spans="2:15">
      <c r="B105" s="543" t="s">
        <v>92</v>
      </c>
      <c r="C105" s="575" t="s">
        <v>320</v>
      </c>
      <c r="D105" s="584" t="s">
        <v>353</v>
      </c>
      <c r="E105" s="537">
        <f t="shared" si="7"/>
        <v>3.03</v>
      </c>
      <c r="F105" s="538" t="str">
        <f t="shared" si="8"/>
        <v>ガイドライン既定値</v>
      </c>
      <c r="G105" s="586">
        <v>3.03</v>
      </c>
      <c r="H105" s="570" t="s">
        <v>518</v>
      </c>
      <c r="I105" s="562"/>
      <c r="J105" s="562"/>
      <c r="K105" s="562"/>
      <c r="L105" s="563"/>
      <c r="M105" s="613"/>
      <c r="N105" s="606"/>
      <c r="O105" s="614"/>
    </row>
    <row r="106" spans="2:15">
      <c r="B106" s="587"/>
      <c r="D106" s="588"/>
      <c r="E106" s="589"/>
      <c r="F106" s="590"/>
      <c r="G106" s="564"/>
      <c r="H106" s="564"/>
      <c r="I106" s="564"/>
      <c r="J106" s="564"/>
      <c r="K106" s="564"/>
      <c r="L106" s="564"/>
    </row>
    <row r="107" spans="2:15">
      <c r="B107" s="545" t="s">
        <v>355</v>
      </c>
    </row>
    <row r="108" spans="2:15" ht="31.5">
      <c r="B108" s="521" t="s">
        <v>76</v>
      </c>
      <c r="C108" s="521" t="s">
        <v>180</v>
      </c>
      <c r="D108" s="522" t="s">
        <v>3</v>
      </c>
      <c r="E108" s="580" t="s">
        <v>360</v>
      </c>
      <c r="F108" s="438"/>
      <c r="G108" s="551" t="s">
        <v>358</v>
      </c>
      <c r="H108" s="551"/>
      <c r="I108" s="551"/>
      <c r="J108" s="551"/>
      <c r="K108" s="551"/>
      <c r="L108" s="551"/>
      <c r="M108" s="527" t="s">
        <v>350</v>
      </c>
      <c r="N108" s="528"/>
      <c r="O108" s="529"/>
    </row>
    <row r="109" spans="2:15" ht="31.5">
      <c r="B109" s="548"/>
      <c r="C109" s="548"/>
      <c r="D109" s="549"/>
      <c r="E109" s="531" t="s">
        <v>343</v>
      </c>
      <c r="F109" s="550" t="s">
        <v>235</v>
      </c>
      <c r="G109" s="591" t="s">
        <v>361</v>
      </c>
      <c r="H109" s="551" t="s">
        <v>357</v>
      </c>
      <c r="I109" s="551"/>
      <c r="J109" s="551"/>
      <c r="K109" s="551"/>
      <c r="L109" s="551"/>
      <c r="M109" s="446" t="s">
        <v>180</v>
      </c>
      <c r="N109" s="591" t="s">
        <v>361</v>
      </c>
      <c r="O109" s="534" t="s">
        <v>351</v>
      </c>
    </row>
    <row r="110" spans="2:15">
      <c r="B110" s="465" t="s">
        <v>91</v>
      </c>
      <c r="C110" s="583" t="s">
        <v>506</v>
      </c>
      <c r="D110" s="584" t="s">
        <v>353</v>
      </c>
      <c r="E110" s="537">
        <f>IF($E$109="ガイドライン既定値",G110,IF($E$109="ユーザー設定値",N110,FALSE))</f>
        <v>35.6</v>
      </c>
      <c r="F110" s="538" t="str">
        <f>IF($E$109="ガイドライン既定値","ガイドライン既定値",IF($E$109="ユーザー設定値","ユーザー設定値",FALSE))</f>
        <v>ガイドライン既定値</v>
      </c>
      <c r="G110" s="584">
        <v>35.6</v>
      </c>
      <c r="H110" s="566" t="s">
        <v>513</v>
      </c>
      <c r="I110" s="562"/>
      <c r="J110" s="562"/>
      <c r="K110" s="562"/>
      <c r="L110" s="563"/>
      <c r="M110" s="607"/>
      <c r="N110" s="608"/>
      <c r="O110" s="594"/>
    </row>
    <row r="111" spans="2:15" ht="15.75" customHeight="1">
      <c r="B111" s="504" t="s">
        <v>91</v>
      </c>
      <c r="C111" s="575" t="s">
        <v>507</v>
      </c>
      <c r="D111" s="584" t="s">
        <v>353</v>
      </c>
      <c r="E111" s="537">
        <f t="shared" ref="E111:E119" si="9">IF($E$109="ガイドライン既定値",G111,IF($E$109="ユーザー設定値",N111,FALSE))</f>
        <v>40.200000000000003</v>
      </c>
      <c r="F111" s="538" t="str">
        <f t="shared" ref="F111:F119" si="10">IF($E$109="ガイドライン既定値","ガイドライン既定値",IF($E$109="ユーザー設定値","ユーザー設定値",FALSE))</f>
        <v>ガイドライン既定値</v>
      </c>
      <c r="G111" s="584">
        <v>40.200000000000003</v>
      </c>
      <c r="H111" s="566" t="s">
        <v>513</v>
      </c>
      <c r="I111" s="562"/>
      <c r="J111" s="562"/>
      <c r="K111" s="562"/>
      <c r="L111" s="563"/>
      <c r="M111" s="609"/>
      <c r="N111" s="610"/>
      <c r="O111" s="594"/>
    </row>
    <row r="112" spans="2:15" ht="15.75" customHeight="1">
      <c r="B112" s="543" t="s">
        <v>92</v>
      </c>
      <c r="C112" s="575" t="s">
        <v>285</v>
      </c>
      <c r="D112" s="584" t="s">
        <v>353</v>
      </c>
      <c r="E112" s="537">
        <f t="shared" si="9"/>
        <v>41.3</v>
      </c>
      <c r="F112" s="538" t="str">
        <f t="shared" si="10"/>
        <v>ガイドライン既定値</v>
      </c>
      <c r="G112" s="584">
        <v>41.3</v>
      </c>
      <c r="H112" s="570" t="s">
        <v>515</v>
      </c>
      <c r="I112" s="562"/>
      <c r="J112" s="562"/>
      <c r="K112" s="562"/>
      <c r="L112" s="563"/>
      <c r="M112" s="609"/>
      <c r="N112" s="611"/>
      <c r="O112" s="594"/>
    </row>
    <row r="113" spans="2:15" ht="15.75" customHeight="1">
      <c r="B113" s="543" t="s">
        <v>92</v>
      </c>
      <c r="C113" s="575" t="s">
        <v>278</v>
      </c>
      <c r="D113" s="584" t="s">
        <v>353</v>
      </c>
      <c r="E113" s="537">
        <f t="shared" si="9"/>
        <v>46</v>
      </c>
      <c r="F113" s="538" t="str">
        <f t="shared" si="10"/>
        <v>ガイドライン既定値</v>
      </c>
      <c r="G113" s="584">
        <f>39.1/0.85</f>
        <v>46</v>
      </c>
      <c r="H113" s="570" t="s">
        <v>516</v>
      </c>
      <c r="I113" s="571"/>
      <c r="J113" s="571"/>
      <c r="K113" s="571"/>
      <c r="L113" s="572"/>
      <c r="M113" s="612"/>
      <c r="N113" s="610"/>
      <c r="O113" s="594"/>
    </row>
    <row r="114" spans="2:15">
      <c r="B114" s="543" t="s">
        <v>92</v>
      </c>
      <c r="C114" s="575" t="s">
        <v>277</v>
      </c>
      <c r="D114" s="584" t="s">
        <v>353</v>
      </c>
      <c r="E114" s="537">
        <f t="shared" si="9"/>
        <v>44.10526315789474</v>
      </c>
      <c r="F114" s="538" t="str">
        <f t="shared" si="10"/>
        <v>ガイドライン既定値</v>
      </c>
      <c r="G114" s="584">
        <f>41.9/0.95</f>
        <v>44.10526315789474</v>
      </c>
      <c r="H114" s="570" t="s">
        <v>517</v>
      </c>
      <c r="I114" s="571"/>
      <c r="J114" s="571"/>
      <c r="K114" s="571"/>
      <c r="L114" s="572"/>
      <c r="M114" s="612"/>
      <c r="N114" s="610"/>
      <c r="O114" s="594"/>
    </row>
    <row r="115" spans="2:15">
      <c r="B115" s="543" t="s">
        <v>92</v>
      </c>
      <c r="C115" s="575" t="s">
        <v>276</v>
      </c>
      <c r="D115" s="584" t="s">
        <v>353</v>
      </c>
      <c r="E115" s="537">
        <f t="shared" si="9"/>
        <v>17</v>
      </c>
      <c r="F115" s="538" t="str">
        <f t="shared" si="10"/>
        <v>ガイドライン既定値</v>
      </c>
      <c r="G115" s="584">
        <v>17</v>
      </c>
      <c r="H115" s="570" t="s">
        <v>519</v>
      </c>
      <c r="I115" s="571"/>
      <c r="J115" s="571"/>
      <c r="K115" s="571"/>
      <c r="L115" s="572"/>
      <c r="M115" s="612"/>
      <c r="N115" s="610"/>
      <c r="O115" s="594"/>
    </row>
    <row r="116" spans="2:15" ht="15.75" customHeight="1">
      <c r="B116" s="543" t="s">
        <v>92</v>
      </c>
      <c r="C116" s="575" t="s">
        <v>247</v>
      </c>
      <c r="D116" s="584" t="s">
        <v>353</v>
      </c>
      <c r="E116" s="537">
        <f t="shared" si="9"/>
        <v>41.4</v>
      </c>
      <c r="F116" s="538" t="str">
        <f t="shared" si="10"/>
        <v>ガイドライン既定値</v>
      </c>
      <c r="G116" s="584">
        <v>41.4</v>
      </c>
      <c r="H116" s="570" t="s">
        <v>515</v>
      </c>
      <c r="I116" s="562"/>
      <c r="J116" s="562"/>
      <c r="K116" s="562"/>
      <c r="L116" s="563"/>
      <c r="M116" s="613"/>
      <c r="N116" s="610"/>
      <c r="O116" s="606"/>
    </row>
    <row r="117" spans="2:15">
      <c r="B117" s="543" t="s">
        <v>92</v>
      </c>
      <c r="C117" s="575" t="s">
        <v>239</v>
      </c>
      <c r="D117" s="584" t="s">
        <v>353</v>
      </c>
      <c r="E117" s="537">
        <f t="shared" si="9"/>
        <v>41</v>
      </c>
      <c r="F117" s="538" t="str">
        <f t="shared" si="10"/>
        <v>ガイドライン既定値</v>
      </c>
      <c r="G117" s="584">
        <v>41</v>
      </c>
      <c r="H117" s="570" t="s">
        <v>515</v>
      </c>
      <c r="I117" s="562"/>
      <c r="J117" s="562"/>
      <c r="K117" s="562"/>
      <c r="L117" s="563"/>
      <c r="M117" s="613"/>
      <c r="N117" s="614"/>
      <c r="O117" s="606"/>
    </row>
    <row r="118" spans="2:15">
      <c r="B118" s="543" t="s">
        <v>92</v>
      </c>
      <c r="C118" s="575" t="s">
        <v>250</v>
      </c>
      <c r="D118" s="584" t="s">
        <v>353</v>
      </c>
      <c r="E118" s="537">
        <f t="shared" si="9"/>
        <v>41.7</v>
      </c>
      <c r="F118" s="538" t="str">
        <f t="shared" si="10"/>
        <v>ガイドライン既定値</v>
      </c>
      <c r="G118" s="584">
        <v>41.7</v>
      </c>
      <c r="H118" s="570" t="s">
        <v>515</v>
      </c>
      <c r="I118" s="562"/>
      <c r="J118" s="562"/>
      <c r="K118" s="562"/>
      <c r="L118" s="563"/>
      <c r="M118" s="613"/>
      <c r="N118" s="614"/>
      <c r="O118" s="606"/>
    </row>
    <row r="119" spans="2:15">
      <c r="B119" s="543" t="s">
        <v>92</v>
      </c>
      <c r="C119" s="575" t="s">
        <v>320</v>
      </c>
      <c r="D119" s="584" t="s">
        <v>353</v>
      </c>
      <c r="E119" s="537">
        <f t="shared" si="9"/>
        <v>48.8</v>
      </c>
      <c r="F119" s="538" t="str">
        <f t="shared" si="10"/>
        <v>ガイドライン既定値</v>
      </c>
      <c r="G119" s="584">
        <v>48.8</v>
      </c>
      <c r="H119" s="570" t="s">
        <v>518</v>
      </c>
      <c r="I119" s="562"/>
      <c r="J119" s="562"/>
      <c r="K119" s="562"/>
      <c r="L119" s="563"/>
      <c r="M119" s="613"/>
      <c r="N119" s="606"/>
      <c r="O119" s="614"/>
    </row>
  </sheetData>
  <sheetProtection algorithmName="SHA-512" hashValue="f/vnEcxMJJyhwrhJFj/alva6P/gL4qAQFsmdPF7c5vLb030Iwuas5c/r5s9BXTlYPWP0bqeK/t1D0fyHgK1TpQ==" saltValue="kQNZe0+XQtfgG7+DCgAuKA==" spinCount="100000" sheet="1" objects="1" scenarios="1"/>
  <protectedRanges>
    <protectedRange sqref="L62:L68 L40:L60 L70:N70" name="範囲3"/>
    <protectedRange sqref="J63:J75 N40:N69 N71:N75 N96:N102 N83:N93 N110:N116" name="範囲2"/>
    <protectedRange sqref="F39" name="範囲1"/>
    <protectedRange sqref="E39 E95 E109 E79" name="範囲1_1"/>
  </protectedRanges>
  <mergeCells count="5">
    <mergeCell ref="E38:F38"/>
    <mergeCell ref="E78:F78"/>
    <mergeCell ref="I11:L11"/>
    <mergeCell ref="I12:L13"/>
    <mergeCell ref="I22:L22"/>
  </mergeCells>
  <phoneticPr fontId="9"/>
  <dataValidations count="2">
    <dataValidation type="list" allowBlank="1" showInputMessage="1" showErrorMessage="1" sqref="E39" xr:uid="{7F5AE4B5-477C-4C2A-BB87-CACFCE425E56}">
      <formula1>"2015年 産業連関表＋3EID,IDEA ver3,ユーザー設定値"</formula1>
    </dataValidation>
    <dataValidation type="list" allowBlank="1" showInputMessage="1" showErrorMessage="1" sqref="E95 E109 E79" xr:uid="{B3CB390E-E352-4CEB-876C-D5798684910B}">
      <formula1>"ガイドライン既定値,ユーザー設定値"</formula1>
    </dataValidation>
  </dataValidations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&amp;L&amp;D&amp;C&amp;A&amp;R&amp;F</oddHeader>
  </headerFooter>
  <rowBreaks count="1" manualBreakCount="1">
    <brk id="60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68C24-DF10-4124-B068-5FFACB2FBC04}">
  <sheetPr>
    <pageSetUpPr fitToPage="1"/>
  </sheetPr>
  <dimension ref="A4:Z690"/>
  <sheetViews>
    <sheetView showGridLines="0" topLeftCell="A9" zoomScaleNormal="100" workbookViewId="0">
      <selection activeCell="A9" sqref="A1:XFD1048576"/>
    </sheetView>
  </sheetViews>
  <sheetFormatPr defaultColWidth="10.77734375" defaultRowHeight="15.75"/>
  <cols>
    <col min="1" max="1" width="1.5546875" style="154" customWidth="1"/>
    <col min="2" max="2" width="11.5546875" style="72" customWidth="1"/>
    <col min="3" max="3" width="24.21875" style="72" customWidth="1"/>
    <col min="4" max="4" width="7.5546875" style="72" customWidth="1"/>
    <col min="5" max="6" width="13.5546875" style="72" customWidth="1"/>
    <col min="7" max="7" width="20.77734375" style="72" bestFit="1" customWidth="1"/>
    <col min="8" max="9" width="1.5546875" style="72" customWidth="1"/>
    <col min="10" max="10" width="19" style="72" customWidth="1"/>
    <col min="11" max="11" width="10.77734375" style="72" customWidth="1"/>
    <col min="12" max="14" width="10.77734375" style="72"/>
    <col min="15" max="17" width="10.77734375" style="154"/>
    <col min="18" max="19" width="1.5546875" style="154" customWidth="1"/>
    <col min="20" max="20" width="22" style="154" customWidth="1"/>
    <col min="21" max="21" width="7.5546875" style="154" customWidth="1"/>
    <col min="22" max="24" width="10.77734375" style="154"/>
    <col min="25" max="25" width="27" style="154" bestFit="1" customWidth="1"/>
    <col min="26" max="16384" width="10.77734375" style="154"/>
  </cols>
  <sheetData>
    <row r="4" spans="1:25" s="72" customFormat="1" ht="16.5" thickBot="1">
      <c r="A4" s="73" t="s">
        <v>147</v>
      </c>
      <c r="B4" s="74"/>
      <c r="D4" s="74"/>
      <c r="I4" s="75" t="s">
        <v>48</v>
      </c>
      <c r="J4" s="76"/>
      <c r="O4" s="77"/>
      <c r="P4" s="77"/>
      <c r="Q4" s="77"/>
      <c r="S4" s="73" t="s">
        <v>152</v>
      </c>
    </row>
    <row r="5" spans="1:25" s="72" customFormat="1">
      <c r="B5" s="78"/>
      <c r="C5" s="79"/>
      <c r="D5" s="383"/>
      <c r="E5" s="80" t="s">
        <v>150</v>
      </c>
      <c r="F5" s="81"/>
      <c r="G5" s="82" t="s">
        <v>222</v>
      </c>
      <c r="J5" s="83"/>
      <c r="K5" s="84" t="str">
        <f>"CO2排出量 (kg-CO2/"&amp;D13&amp;"-主生成物)"</f>
        <v>CO2排出量 (kg-CO2/kg-主生成物)</v>
      </c>
      <c r="L5" s="84"/>
      <c r="M5" s="84"/>
      <c r="N5" s="84"/>
      <c r="O5" s="84"/>
      <c r="P5" s="84"/>
      <c r="Q5" s="85"/>
      <c r="T5" s="86"/>
      <c r="U5" s="87"/>
      <c r="V5" s="84" t="s">
        <v>313</v>
      </c>
      <c r="W5" s="84"/>
      <c r="X5" s="84"/>
      <c r="Y5" s="88" t="s">
        <v>235</v>
      </c>
    </row>
    <row r="6" spans="1:25" s="72" customFormat="1">
      <c r="B6" s="89" t="s">
        <v>76</v>
      </c>
      <c r="C6" s="90" t="s">
        <v>181</v>
      </c>
      <c r="D6" s="284" t="s">
        <v>81</v>
      </c>
      <c r="E6" s="91" t="s">
        <v>554</v>
      </c>
      <c r="F6" s="92" t="s">
        <v>46</v>
      </c>
      <c r="G6" s="93" t="s">
        <v>83</v>
      </c>
      <c r="J6" s="94" t="s">
        <v>181</v>
      </c>
      <c r="K6" s="406" t="s">
        <v>552</v>
      </c>
      <c r="L6" s="406"/>
      <c r="M6" s="407"/>
      <c r="N6" s="95" t="s">
        <v>522</v>
      </c>
      <c r="O6" s="408" t="str">
        <f>F6</f>
        <v>化学量論</v>
      </c>
      <c r="P6" s="406"/>
      <c r="Q6" s="409"/>
      <c r="T6" s="96" t="s">
        <v>181</v>
      </c>
      <c r="U6" s="97" t="s">
        <v>81</v>
      </c>
      <c r="V6" s="98" t="s">
        <v>50</v>
      </c>
      <c r="W6" s="99" t="s">
        <v>51</v>
      </c>
      <c r="X6" s="100" t="s">
        <v>139</v>
      </c>
      <c r="Y6" s="101"/>
    </row>
    <row r="7" spans="1:25" s="72" customFormat="1" ht="16.5" thickBot="1">
      <c r="B7" s="102"/>
      <c r="C7" s="103"/>
      <c r="D7" s="285"/>
      <c r="E7" s="104"/>
      <c r="F7" s="105"/>
      <c r="G7" s="106"/>
      <c r="H7" s="107"/>
      <c r="J7" s="108"/>
      <c r="K7" s="109" t="s">
        <v>50</v>
      </c>
      <c r="L7" s="110" t="s">
        <v>51</v>
      </c>
      <c r="M7" s="110" t="s">
        <v>139</v>
      </c>
      <c r="N7" s="174"/>
      <c r="O7" s="110" t="s">
        <v>50</v>
      </c>
      <c r="P7" s="110" t="s">
        <v>51</v>
      </c>
      <c r="Q7" s="111" t="s">
        <v>139</v>
      </c>
      <c r="T7" s="112"/>
      <c r="U7" s="113"/>
      <c r="V7" s="114"/>
      <c r="W7" s="115"/>
      <c r="X7" s="116"/>
      <c r="Y7" s="117"/>
    </row>
    <row r="8" spans="1:25" s="72" customFormat="1">
      <c r="B8" s="118"/>
      <c r="C8" s="222" t="s">
        <v>39</v>
      </c>
      <c r="D8" s="400" t="s">
        <v>0</v>
      </c>
      <c r="E8" s="223">
        <v>2.2919999999999998</v>
      </c>
      <c r="F8" s="402">
        <v>1.375</v>
      </c>
      <c r="G8" s="121" t="s">
        <v>233</v>
      </c>
      <c r="J8" s="176" t="s">
        <v>280</v>
      </c>
      <c r="K8" s="225">
        <f>$G13*V8</f>
        <v>-1.375</v>
      </c>
      <c r="L8" s="226">
        <f>$G13*W8</f>
        <v>-1.375</v>
      </c>
      <c r="M8" s="226">
        <f>$G13*X8</f>
        <v>-1.375</v>
      </c>
      <c r="N8" s="178" t="s">
        <v>233</v>
      </c>
      <c r="O8" s="178">
        <f>$G13*V8</f>
        <v>-1.375</v>
      </c>
      <c r="P8" s="178">
        <f>$G13*W8</f>
        <v>-1.375</v>
      </c>
      <c r="Q8" s="179">
        <f>$G13*X8</f>
        <v>-1.375</v>
      </c>
      <c r="T8" s="227" t="s">
        <v>146</v>
      </c>
      <c r="U8" s="228" t="s">
        <v>0</v>
      </c>
      <c r="V8" s="229">
        <f>バックグラウンドデータ!E6</f>
        <v>-1</v>
      </c>
      <c r="W8" s="230">
        <f>バックグラウンドデータ!F6</f>
        <v>-1</v>
      </c>
      <c r="X8" s="231">
        <f>バックグラウンドデータ!G6</f>
        <v>-1</v>
      </c>
      <c r="Y8" s="232" t="str">
        <f>バックグラウンドデータ!H6</f>
        <v>ガイドライン既定値</v>
      </c>
    </row>
    <row r="9" spans="1:25" s="72" customFormat="1">
      <c r="B9" s="118" t="s">
        <v>148</v>
      </c>
      <c r="C9" s="119" t="s">
        <v>32</v>
      </c>
      <c r="D9" s="322" t="s">
        <v>0</v>
      </c>
      <c r="E9" s="120">
        <v>0.313</v>
      </c>
      <c r="F9" s="234">
        <v>0.188</v>
      </c>
      <c r="G9" s="121" t="s">
        <v>233</v>
      </c>
      <c r="J9" s="184" t="s">
        <v>82</v>
      </c>
      <c r="K9" s="123">
        <f t="shared" ref="K9:M12" si="0">$E8*V9</f>
        <v>0.33921599999999996</v>
      </c>
      <c r="L9" s="124">
        <f t="shared" si="0"/>
        <v>0.18358920000000001</v>
      </c>
      <c r="M9" s="124">
        <f t="shared" si="0"/>
        <v>1.6135679999999999E-2</v>
      </c>
      <c r="N9" s="124" t="s">
        <v>52</v>
      </c>
      <c r="O9" s="124">
        <f t="shared" ref="O9:Q12" si="1">$F8*V9</f>
        <v>0.20349999999999999</v>
      </c>
      <c r="P9" s="124">
        <f t="shared" si="1"/>
        <v>0.1101375</v>
      </c>
      <c r="Q9" s="192">
        <f t="shared" si="1"/>
        <v>9.6800000000000011E-3</v>
      </c>
      <c r="T9" s="127" t="s">
        <v>82</v>
      </c>
      <c r="U9" s="128" t="s">
        <v>0</v>
      </c>
      <c r="V9" s="129">
        <f>バックグラウンドデータ!E10</f>
        <v>0.14799999999999999</v>
      </c>
      <c r="W9" s="130">
        <f>バックグラウンドデータ!F10</f>
        <v>8.0100000000000005E-2</v>
      </c>
      <c r="X9" s="131">
        <f>バックグラウンドデータ!G10</f>
        <v>7.0400000000000003E-3</v>
      </c>
      <c r="Y9" s="132" t="str">
        <f>バックグラウンドデータ!H10</f>
        <v>ガイドライン既定値</v>
      </c>
    </row>
    <row r="10" spans="1:25" s="72" customFormat="1">
      <c r="B10" s="374"/>
      <c r="C10" s="119" t="s">
        <v>40</v>
      </c>
      <c r="D10" s="322" t="s">
        <v>1</v>
      </c>
      <c r="E10" s="120">
        <v>0.05</v>
      </c>
      <c r="F10" s="234"/>
      <c r="G10" s="121" t="s">
        <v>233</v>
      </c>
      <c r="J10" s="122" t="s">
        <v>21</v>
      </c>
      <c r="K10" s="123">
        <f t="shared" si="0"/>
        <v>3.0736600000000003</v>
      </c>
      <c r="L10" s="124">
        <f t="shared" si="0"/>
        <v>2.3662799999999997</v>
      </c>
      <c r="M10" s="124">
        <f t="shared" si="0"/>
        <v>9.9533999999999997E-2</v>
      </c>
      <c r="N10" s="124" t="s">
        <v>52</v>
      </c>
      <c r="O10" s="124">
        <f t="shared" si="1"/>
        <v>1.84616</v>
      </c>
      <c r="P10" s="124">
        <f t="shared" si="1"/>
        <v>1.4212799999999999</v>
      </c>
      <c r="Q10" s="192">
        <f t="shared" si="1"/>
        <v>5.9784000000000004E-2</v>
      </c>
      <c r="T10" s="127" t="s">
        <v>32</v>
      </c>
      <c r="U10" s="128" t="s">
        <v>0</v>
      </c>
      <c r="V10" s="129">
        <f>バックグラウンドデータ!E18</f>
        <v>9.82</v>
      </c>
      <c r="W10" s="130">
        <f>バックグラウンドデータ!F18</f>
        <v>7.56</v>
      </c>
      <c r="X10" s="131">
        <f>バックグラウンドデータ!G18</f>
        <v>0.318</v>
      </c>
      <c r="Y10" s="132" t="str">
        <f>バックグラウンドデータ!H18</f>
        <v>ガイドライン既定値</v>
      </c>
    </row>
    <row r="11" spans="1:25" s="72" customFormat="1">
      <c r="B11" s="133"/>
      <c r="C11" s="119" t="s">
        <v>41</v>
      </c>
      <c r="D11" s="322" t="s">
        <v>2</v>
      </c>
      <c r="E11" s="120">
        <v>4.2</v>
      </c>
      <c r="F11" s="234"/>
      <c r="G11" s="121" t="s">
        <v>233</v>
      </c>
      <c r="J11" s="122" t="s">
        <v>22</v>
      </c>
      <c r="K11" s="123">
        <f t="shared" si="0"/>
        <v>2.5300000000000003E-2</v>
      </c>
      <c r="L11" s="124">
        <f t="shared" si="0"/>
        <v>7.9000000000000008E-3</v>
      </c>
      <c r="M11" s="124">
        <f t="shared" si="0"/>
        <v>3.325E-4</v>
      </c>
      <c r="N11" s="124" t="s">
        <v>52</v>
      </c>
      <c r="O11" s="124">
        <f t="shared" si="1"/>
        <v>0</v>
      </c>
      <c r="P11" s="124">
        <f t="shared" si="1"/>
        <v>0</v>
      </c>
      <c r="Q11" s="192">
        <f t="shared" si="1"/>
        <v>0</v>
      </c>
      <c r="T11" s="127" t="s">
        <v>40</v>
      </c>
      <c r="U11" s="128" t="s">
        <v>1</v>
      </c>
      <c r="V11" s="129">
        <f>バックグラウンドデータ!E22</f>
        <v>0.50600000000000001</v>
      </c>
      <c r="W11" s="130">
        <f>バックグラウンドデータ!F22</f>
        <v>0.158</v>
      </c>
      <c r="X11" s="131">
        <f>バックグラウンドデータ!G22</f>
        <v>6.6499999999999997E-3</v>
      </c>
      <c r="Y11" s="132" t="str">
        <f>バックグラウンドデータ!H22</f>
        <v>ガイドライン既定値</v>
      </c>
    </row>
    <row r="12" spans="1:25" s="72" customFormat="1" ht="16.5" thickBot="1">
      <c r="B12" s="281"/>
      <c r="C12" s="393" t="s">
        <v>328</v>
      </c>
      <c r="D12" s="401" t="s">
        <v>0</v>
      </c>
      <c r="E12" s="235"/>
      <c r="F12" s="236"/>
      <c r="G12" s="237" t="s">
        <v>233</v>
      </c>
      <c r="J12" s="122" t="s">
        <v>23</v>
      </c>
      <c r="K12" s="123">
        <f t="shared" si="0"/>
        <v>0.2142</v>
      </c>
      <c r="L12" s="124">
        <f t="shared" si="0"/>
        <v>0.2142</v>
      </c>
      <c r="M12" s="124">
        <f t="shared" si="0"/>
        <v>9.4079999999999997E-3</v>
      </c>
      <c r="N12" s="124" t="s">
        <v>52</v>
      </c>
      <c r="O12" s="124">
        <f>$F11*V12</f>
        <v>0</v>
      </c>
      <c r="P12" s="124">
        <f t="shared" si="1"/>
        <v>0</v>
      </c>
      <c r="Q12" s="192">
        <f t="shared" si="1"/>
        <v>0</v>
      </c>
      <c r="T12" s="127" t="s">
        <v>41</v>
      </c>
      <c r="U12" s="128" t="s">
        <v>2</v>
      </c>
      <c r="V12" s="129">
        <f>バックグラウンドデータ!E26</f>
        <v>5.0999999999999997E-2</v>
      </c>
      <c r="W12" s="130">
        <f>バックグラウンドデータ!F26</f>
        <v>5.0999999999999997E-2</v>
      </c>
      <c r="X12" s="131">
        <f>バックグラウンドデータ!G26</f>
        <v>2.2399999999999998E-3</v>
      </c>
      <c r="Y12" s="132" t="str">
        <f>バックグラウンドデータ!H26</f>
        <v>ガイドライン既定値</v>
      </c>
    </row>
    <row r="13" spans="1:25" s="72" customFormat="1" ht="16.5" thickBot="1">
      <c r="B13" s="137" t="s">
        <v>216</v>
      </c>
      <c r="C13" s="138" t="s">
        <v>5</v>
      </c>
      <c r="D13" s="323" t="s">
        <v>78</v>
      </c>
      <c r="E13" s="139">
        <v>1</v>
      </c>
      <c r="F13" s="238">
        <v>1</v>
      </c>
      <c r="G13" s="239">
        <f>44/32</f>
        <v>1.375</v>
      </c>
      <c r="H13" s="148"/>
      <c r="J13" s="134" t="s">
        <v>328</v>
      </c>
      <c r="K13" s="135">
        <f>$E12*V13</f>
        <v>0</v>
      </c>
      <c r="L13" s="136">
        <f>$E12*W13</f>
        <v>0</v>
      </c>
      <c r="M13" s="136">
        <f>$E12*X13</f>
        <v>0</v>
      </c>
      <c r="N13" s="136" t="s">
        <v>52</v>
      </c>
      <c r="O13" s="136">
        <f>$F12*V13</f>
        <v>0</v>
      </c>
      <c r="P13" s="136">
        <f>$F12*W13</f>
        <v>0</v>
      </c>
      <c r="Q13" s="196">
        <f>$F12*X13</f>
        <v>0</v>
      </c>
      <c r="T13" s="127" t="s">
        <v>403</v>
      </c>
      <c r="U13" s="128" t="s">
        <v>0</v>
      </c>
      <c r="V13" s="129">
        <f>バックグラウンドデータ!E34</f>
        <v>1.8247619047619048</v>
      </c>
      <c r="W13" s="130">
        <f>バックグラウンドデータ!F34</f>
        <v>1.0514285714285714</v>
      </c>
      <c r="X13" s="131">
        <f>バックグラウンドデータ!G34</f>
        <v>5.1428571428571157E-2</v>
      </c>
      <c r="Y13" s="240" t="str">
        <f>バックグラウンドデータ!H34</f>
        <v>ガイドライン既定値</v>
      </c>
    </row>
    <row r="14" spans="1:25" s="72" customFormat="1" ht="16.5" thickBot="1">
      <c r="B14" s="241"/>
      <c r="C14" s="242" t="s">
        <v>37</v>
      </c>
      <c r="D14" s="390" t="s">
        <v>78</v>
      </c>
      <c r="E14" s="200"/>
      <c r="F14" s="391"/>
      <c r="G14" s="392"/>
      <c r="H14" s="148"/>
      <c r="J14" s="140" t="s">
        <v>522</v>
      </c>
      <c r="K14" s="141" t="s">
        <v>52</v>
      </c>
      <c r="L14" s="142" t="s">
        <v>52</v>
      </c>
      <c r="M14" s="142" t="s">
        <v>52</v>
      </c>
      <c r="N14" s="142">
        <f>E13*V14</f>
        <v>0.83377382058141658</v>
      </c>
      <c r="O14" s="142" t="s">
        <v>52</v>
      </c>
      <c r="P14" s="142" t="s">
        <v>52</v>
      </c>
      <c r="Q14" s="213" t="s">
        <v>52</v>
      </c>
      <c r="T14" s="143" t="s">
        <v>524</v>
      </c>
      <c r="U14" s="144" t="s">
        <v>78</v>
      </c>
      <c r="V14" s="145">
        <f>バックグラウンドデータ!E46</f>
        <v>0.83377382058141658</v>
      </c>
      <c r="W14" s="146" t="s">
        <v>197</v>
      </c>
      <c r="X14" s="147" t="s">
        <v>197</v>
      </c>
      <c r="Y14" s="244" t="str">
        <f>バックグラウンドデータ!F46</f>
        <v>3EID</v>
      </c>
    </row>
    <row r="15" spans="1:25" s="72" customFormat="1" ht="16.5" thickBot="1">
      <c r="B15" s="241"/>
      <c r="C15" s="245" t="s">
        <v>94</v>
      </c>
      <c r="D15" s="210" t="s">
        <v>78</v>
      </c>
      <c r="E15" s="209"/>
      <c r="F15" s="245"/>
      <c r="G15" s="211"/>
      <c r="H15" s="148"/>
      <c r="J15" s="149" t="s">
        <v>259</v>
      </c>
      <c r="K15" s="150">
        <f>SUM(K8:K14)</f>
        <v>2.2773760000000003</v>
      </c>
      <c r="L15" s="151">
        <f>SUM(L8:L14)</f>
        <v>1.3969691999999998</v>
      </c>
      <c r="M15" s="151">
        <f>SUM(M8:M14)</f>
        <v>-1.2495898199999997</v>
      </c>
      <c r="N15" s="151">
        <f>SUM(N7:N14)</f>
        <v>0.83377382058141658</v>
      </c>
      <c r="O15" s="151">
        <f>SUM(O8:O14)</f>
        <v>0.67466000000000004</v>
      </c>
      <c r="P15" s="151">
        <f>SUM(P8:P14)</f>
        <v>0.15641749999999988</v>
      </c>
      <c r="Q15" s="219">
        <f>SUM(Q8:Q14)</f>
        <v>-1.305536</v>
      </c>
    </row>
    <row r="16" spans="1:25" s="72" customFormat="1" ht="16.5" thickBot="1">
      <c r="B16" s="241" t="s">
        <v>149</v>
      </c>
      <c r="C16" s="245" t="s">
        <v>39</v>
      </c>
      <c r="D16" s="210" t="s">
        <v>78</v>
      </c>
      <c r="E16" s="209"/>
      <c r="F16" s="245"/>
      <c r="G16" s="211"/>
      <c r="H16" s="148"/>
      <c r="J16" s="149" t="s">
        <v>218</v>
      </c>
      <c r="K16" s="326">
        <f>-(K15-$N$15)</f>
        <v>-1.4436021794185838</v>
      </c>
      <c r="L16" s="326">
        <f>-(L15-$N$15)</f>
        <v>-0.56319537941858322</v>
      </c>
      <c r="M16" s="326">
        <f>-(M15-$N$15)</f>
        <v>2.0833636405814162</v>
      </c>
      <c r="N16" s="152" t="s">
        <v>52</v>
      </c>
      <c r="O16" s="326">
        <f>-(O15-$N$15)</f>
        <v>0.15911382058141654</v>
      </c>
      <c r="P16" s="326">
        <f>-(P15-$N$15)</f>
        <v>0.6773563205814167</v>
      </c>
      <c r="Q16" s="327">
        <f>-(Q15-$N$15)</f>
        <v>2.1393098205814165</v>
      </c>
      <c r="T16" s="342" t="s">
        <v>399</v>
      </c>
    </row>
    <row r="17" spans="1:9" s="72" customFormat="1">
      <c r="B17" s="241"/>
      <c r="C17" s="245" t="s">
        <v>30</v>
      </c>
      <c r="D17" s="210" t="s">
        <v>78</v>
      </c>
      <c r="E17" s="209"/>
      <c r="F17" s="245"/>
      <c r="G17" s="211"/>
      <c r="H17" s="148"/>
    </row>
    <row r="18" spans="1:9" s="72" customFormat="1">
      <c r="B18" s="241"/>
      <c r="C18" s="245" t="s">
        <v>95</v>
      </c>
      <c r="D18" s="210" t="s">
        <v>78</v>
      </c>
      <c r="E18" s="209"/>
      <c r="F18" s="245"/>
      <c r="G18" s="211"/>
      <c r="H18" s="148"/>
    </row>
    <row r="19" spans="1:9" s="72" customFormat="1">
      <c r="B19" s="247"/>
      <c r="C19" s="248" t="s">
        <v>96</v>
      </c>
      <c r="D19" s="215" t="s">
        <v>73</v>
      </c>
      <c r="E19" s="214"/>
      <c r="F19" s="248"/>
      <c r="G19" s="216"/>
      <c r="H19" s="148"/>
    </row>
    <row r="20" spans="1:9" s="72" customFormat="1">
      <c r="A20" s="73"/>
      <c r="B20" s="153"/>
      <c r="C20" s="148"/>
      <c r="D20" s="148"/>
      <c r="E20" s="148"/>
      <c r="F20" s="148"/>
      <c r="G20" s="148"/>
    </row>
    <row r="21" spans="1:9" s="72" customFormat="1" ht="16.5" thickBot="1">
      <c r="A21" s="73" t="s">
        <v>153</v>
      </c>
      <c r="I21" s="75" t="s">
        <v>151</v>
      </c>
    </row>
    <row r="22" spans="1:9" s="72" customFormat="1">
      <c r="B22" s="38" t="s">
        <v>552</v>
      </c>
      <c r="C22" s="39"/>
      <c r="D22" s="39"/>
      <c r="E22" s="39"/>
      <c r="F22" s="39"/>
      <c r="G22" s="155"/>
    </row>
    <row r="23" spans="1:9" s="72" customFormat="1">
      <c r="B23" s="49" t="s">
        <v>198</v>
      </c>
      <c r="C23" s="40"/>
      <c r="D23" s="40"/>
      <c r="E23" s="40"/>
      <c r="F23" s="40"/>
      <c r="G23" s="156"/>
    </row>
    <row r="24" spans="1:9" s="72" customFormat="1">
      <c r="B24" s="50" t="s">
        <v>203</v>
      </c>
      <c r="C24" s="42"/>
      <c r="D24" s="42"/>
      <c r="E24" s="42"/>
      <c r="F24" s="42"/>
      <c r="G24" s="157"/>
    </row>
    <row r="25" spans="1:9" s="72" customFormat="1">
      <c r="B25" s="50" t="s">
        <v>215</v>
      </c>
      <c r="C25" s="42"/>
      <c r="D25" s="42"/>
      <c r="E25" s="42"/>
      <c r="F25" s="42"/>
      <c r="G25" s="157"/>
    </row>
    <row r="26" spans="1:9" s="72" customFormat="1">
      <c r="B26" s="41"/>
      <c r="C26" s="42"/>
      <c r="D26" s="42"/>
      <c r="E26" s="42"/>
      <c r="F26" s="42"/>
      <c r="G26" s="157"/>
    </row>
    <row r="27" spans="1:9" s="72" customFormat="1" ht="16.5" thickBot="1">
      <c r="B27" s="43"/>
      <c r="C27" s="44"/>
      <c r="D27" s="44"/>
      <c r="E27" s="44"/>
      <c r="F27" s="44"/>
      <c r="G27" s="158"/>
    </row>
    <row r="28" spans="1:9" s="72" customFormat="1">
      <c r="B28" s="13" t="s">
        <v>66</v>
      </c>
      <c r="C28" s="14"/>
      <c r="D28" s="14"/>
      <c r="E28" s="14"/>
      <c r="F28" s="14"/>
      <c r="G28" s="11"/>
    </row>
    <row r="29" spans="1:9" s="72" customFormat="1">
      <c r="B29" s="49" t="s">
        <v>185</v>
      </c>
      <c r="C29" s="40"/>
      <c r="D29" s="40"/>
      <c r="E29" s="40"/>
      <c r="F29" s="40"/>
      <c r="G29" s="156"/>
    </row>
    <row r="30" spans="1:9" s="72" customFormat="1">
      <c r="B30" s="50" t="s">
        <v>186</v>
      </c>
      <c r="C30" s="42"/>
      <c r="D30" s="42"/>
      <c r="E30" s="42"/>
      <c r="F30" s="42"/>
      <c r="G30" s="157"/>
    </row>
    <row r="31" spans="1:9" s="72" customFormat="1">
      <c r="B31" s="48"/>
      <c r="C31" s="42"/>
      <c r="D31" s="42"/>
      <c r="E31" s="42"/>
      <c r="F31" s="42"/>
      <c r="G31" s="157"/>
    </row>
    <row r="32" spans="1:9" s="72" customFormat="1">
      <c r="B32" s="48"/>
      <c r="C32" s="42"/>
      <c r="D32" s="42"/>
      <c r="E32" s="42"/>
      <c r="F32" s="42"/>
      <c r="G32" s="157"/>
    </row>
    <row r="33" spans="1:7" s="72" customFormat="1">
      <c r="B33" s="48"/>
      <c r="C33" s="42"/>
      <c r="D33" s="42"/>
      <c r="E33" s="42"/>
      <c r="F33" s="42"/>
      <c r="G33" s="157"/>
    </row>
    <row r="34" spans="1:7" s="72" customFormat="1" ht="16.5" thickBot="1">
      <c r="B34" s="250"/>
      <c r="C34" s="44"/>
      <c r="D34" s="44"/>
      <c r="E34" s="44"/>
      <c r="F34" s="44"/>
      <c r="G34" s="158"/>
    </row>
    <row r="35" spans="1:7" s="72" customFormat="1">
      <c r="A35" s="73"/>
    </row>
    <row r="36" spans="1:7" s="72" customFormat="1">
      <c r="A36" s="73" t="s">
        <v>327</v>
      </c>
    </row>
    <row r="37" spans="1:7" s="72" customFormat="1"/>
    <row r="38" spans="1:7" s="72" customFormat="1"/>
    <row r="39" spans="1:7" s="72" customFormat="1"/>
    <row r="40" spans="1:7" s="72" customFormat="1"/>
    <row r="41" spans="1:7" s="72" customFormat="1"/>
    <row r="42" spans="1:7" s="72" customFormat="1"/>
    <row r="43" spans="1:7" s="72" customFormat="1"/>
    <row r="44" spans="1:7" s="72" customFormat="1"/>
    <row r="45" spans="1:7" s="72" customFormat="1"/>
    <row r="46" spans="1:7" s="72" customFormat="1"/>
    <row r="47" spans="1:7" s="72" customFormat="1"/>
    <row r="48" spans="1:7" s="72" customFormat="1"/>
    <row r="49" spans="2:4" s="72" customFormat="1"/>
    <row r="50" spans="2:4" s="72" customFormat="1" ht="18.75" customHeight="1"/>
    <row r="51" spans="2:4" s="72" customFormat="1"/>
    <row r="52" spans="2:4" s="72" customFormat="1"/>
    <row r="53" spans="2:4" s="72" customFormat="1"/>
    <row r="54" spans="2:4" s="72" customFormat="1"/>
    <row r="55" spans="2:4" s="72" customFormat="1">
      <c r="B55" s="153"/>
      <c r="D55" s="148"/>
    </row>
    <row r="56" spans="2:4" s="72" customFormat="1">
      <c r="B56" s="153"/>
      <c r="D56" s="148"/>
    </row>
    <row r="57" spans="2:4" s="72" customFormat="1">
      <c r="B57" s="153"/>
      <c r="D57" s="148"/>
    </row>
    <row r="58" spans="2:4" s="72" customFormat="1">
      <c r="B58" s="153"/>
      <c r="D58" s="148"/>
    </row>
    <row r="59" spans="2:4" s="72" customFormat="1">
      <c r="B59" s="153"/>
      <c r="D59" s="148"/>
    </row>
    <row r="60" spans="2:4" s="72" customFormat="1">
      <c r="B60" s="153"/>
      <c r="D60" s="148"/>
    </row>
    <row r="61" spans="2:4" s="72" customFormat="1"/>
    <row r="62" spans="2:4" s="72" customFormat="1"/>
    <row r="63" spans="2:4" s="72" customFormat="1"/>
    <row r="64" spans="2:4" s="72" customFormat="1"/>
    <row r="65" spans="2:2" s="72" customFormat="1"/>
    <row r="66" spans="2:2" s="72" customFormat="1">
      <c r="B66" s="72" t="s">
        <v>393</v>
      </c>
    </row>
    <row r="67" spans="2:2" s="72" customFormat="1">
      <c r="B67" s="72" t="s">
        <v>413</v>
      </c>
    </row>
    <row r="68" spans="2:2" s="72" customFormat="1">
      <c r="B68" s="72" t="s">
        <v>486</v>
      </c>
    </row>
    <row r="69" spans="2:2" s="72" customFormat="1">
      <c r="B69" s="72" t="s">
        <v>485</v>
      </c>
    </row>
    <row r="70" spans="2:2" s="72" customFormat="1">
      <c r="B70" s="72" t="s">
        <v>484</v>
      </c>
    </row>
    <row r="71" spans="2:2" s="72" customFormat="1">
      <c r="B71" s="72" t="s">
        <v>483</v>
      </c>
    </row>
    <row r="72" spans="2:2" s="72" customFormat="1"/>
    <row r="73" spans="2:2" s="72" customFormat="1"/>
    <row r="74" spans="2:2" s="72" customFormat="1"/>
    <row r="75" spans="2:2" s="72" customFormat="1"/>
    <row r="76" spans="2:2" s="72" customFormat="1"/>
    <row r="77" spans="2:2" s="72" customFormat="1"/>
    <row r="78" spans="2:2" s="72" customFormat="1"/>
    <row r="79" spans="2:2" s="72" customFormat="1"/>
    <row r="80" spans="2:2" s="72" customFormat="1"/>
    <row r="81" s="72" customFormat="1"/>
    <row r="82" s="72" customFormat="1"/>
    <row r="83" s="72" customFormat="1"/>
    <row r="84" s="72" customFormat="1"/>
    <row r="85" s="72" customFormat="1"/>
    <row r="86" s="72" customFormat="1"/>
    <row r="87" s="72" customFormat="1"/>
    <row r="88" s="72" customFormat="1"/>
    <row r="89" s="72" customFormat="1"/>
    <row r="90" s="72" customFormat="1"/>
    <row r="91" s="72" customFormat="1"/>
    <row r="92" s="72" customFormat="1"/>
    <row r="93" s="72" customFormat="1"/>
    <row r="94" s="72" customFormat="1"/>
    <row r="95" s="72" customFormat="1"/>
    <row r="96" s="72" customFormat="1"/>
    <row r="97" s="72" customFormat="1"/>
    <row r="98" s="72" customFormat="1"/>
    <row r="99" s="72" customFormat="1"/>
    <row r="100" s="72" customFormat="1"/>
    <row r="101" s="72" customFormat="1"/>
    <row r="102" s="72" customFormat="1"/>
    <row r="103" s="72" customFormat="1"/>
    <row r="104" s="72" customFormat="1"/>
    <row r="105" s="72" customFormat="1"/>
    <row r="106" s="72" customFormat="1"/>
    <row r="107" s="72" customFormat="1"/>
    <row r="108" s="72" customFormat="1"/>
    <row r="109" s="72" customFormat="1"/>
    <row r="110" s="72" customFormat="1"/>
    <row r="111" s="72" customFormat="1"/>
    <row r="112" s="72" customFormat="1"/>
    <row r="113" s="72" customFormat="1"/>
    <row r="114" s="72" customFormat="1"/>
    <row r="115" s="72" customFormat="1"/>
    <row r="116" s="72" customFormat="1"/>
    <row r="117" s="72" customFormat="1"/>
    <row r="118" s="72" customFormat="1"/>
    <row r="119" s="72" customFormat="1"/>
    <row r="120" s="72" customFormat="1"/>
    <row r="121" s="72" customFormat="1"/>
    <row r="122" s="72" customFormat="1"/>
    <row r="123" s="72" customFormat="1"/>
    <row r="124" s="72" customFormat="1"/>
    <row r="125" s="72" customFormat="1"/>
    <row r="126" s="72" customFormat="1"/>
    <row r="127" s="72" customFormat="1"/>
    <row r="128" s="72" customFormat="1"/>
    <row r="129" s="72" customFormat="1"/>
    <row r="130" s="72" customFormat="1"/>
    <row r="131" s="72" customFormat="1"/>
    <row r="132" s="72" customFormat="1"/>
    <row r="133" s="72" customFormat="1"/>
    <row r="134" s="72" customFormat="1"/>
    <row r="135" s="72" customFormat="1"/>
    <row r="136" s="72" customFormat="1"/>
    <row r="137" s="72" customFormat="1"/>
    <row r="138" s="72" customFormat="1"/>
    <row r="139" s="72" customFormat="1"/>
    <row r="140" s="72" customFormat="1"/>
    <row r="141" s="72" customFormat="1"/>
    <row r="142" s="72" customFormat="1"/>
    <row r="143" s="72" customFormat="1"/>
    <row r="144" s="72" customFormat="1"/>
    <row r="145" s="72" customFormat="1"/>
    <row r="146" s="72" customFormat="1"/>
    <row r="147" s="72" customFormat="1"/>
    <row r="148" s="72" customFormat="1"/>
    <row r="149" s="72" customFormat="1"/>
    <row r="150" s="72" customFormat="1"/>
    <row r="151" s="72" customFormat="1"/>
    <row r="152" s="72" customFormat="1"/>
    <row r="153" s="72" customFormat="1"/>
    <row r="154" s="72" customFormat="1"/>
    <row r="155" s="72" customFormat="1"/>
    <row r="156" s="72" customFormat="1"/>
    <row r="157" s="72" customFormat="1"/>
    <row r="158" s="72" customFormat="1"/>
    <row r="159" s="72" customFormat="1"/>
    <row r="160" s="72" customFormat="1"/>
    <row r="161" s="72" customFormat="1"/>
    <row r="162" s="72" customFormat="1"/>
    <row r="163" s="72" customFormat="1"/>
    <row r="164" s="72" customFormat="1"/>
    <row r="165" s="72" customFormat="1"/>
    <row r="166" s="72" customFormat="1"/>
    <row r="167" s="72" customFormat="1"/>
    <row r="168" s="72" customFormat="1"/>
    <row r="169" s="72" customFormat="1"/>
    <row r="170" s="72" customFormat="1"/>
    <row r="171" s="72" customFormat="1"/>
    <row r="172" s="72" customFormat="1"/>
    <row r="173" s="72" customFormat="1"/>
    <row r="174" s="72" customFormat="1"/>
    <row r="175" s="72" customFormat="1"/>
    <row r="176" s="72" customFormat="1"/>
    <row r="177" s="72" customFormat="1"/>
    <row r="178" s="72" customFormat="1"/>
    <row r="179" s="72" customFormat="1"/>
    <row r="180" s="72" customFormat="1"/>
    <row r="181" s="72" customFormat="1"/>
    <row r="182" s="72" customFormat="1"/>
    <row r="183" s="72" customFormat="1"/>
    <row r="184" s="72" customFormat="1"/>
    <row r="185" s="72" customFormat="1"/>
    <row r="186" s="72" customFormat="1"/>
    <row r="187" s="72" customFormat="1"/>
    <row r="188" s="72" customFormat="1"/>
    <row r="189" s="72" customFormat="1"/>
    <row r="190" s="72" customFormat="1"/>
    <row r="191" s="72" customFormat="1"/>
    <row r="192" s="72" customFormat="1"/>
    <row r="193" s="72" customFormat="1"/>
    <row r="194" s="72" customFormat="1"/>
    <row r="195" s="72" customFormat="1"/>
    <row r="196" s="72" customFormat="1"/>
    <row r="197" s="72" customFormat="1"/>
    <row r="198" s="72" customFormat="1"/>
    <row r="199" s="72" customFormat="1"/>
    <row r="200" s="72" customFormat="1"/>
    <row r="201" s="72" customFormat="1"/>
    <row r="202" s="72" customFormat="1"/>
    <row r="203" s="72" customFormat="1"/>
    <row r="204" s="72" customFormat="1"/>
    <row r="205" s="72" customFormat="1"/>
    <row r="206" s="72" customFormat="1"/>
    <row r="207" s="72" customFormat="1"/>
    <row r="208" s="72" customFormat="1"/>
    <row r="209" s="72" customFormat="1"/>
    <row r="210" s="72" customFormat="1"/>
    <row r="211" s="72" customFormat="1"/>
    <row r="212" s="72" customFormat="1"/>
    <row r="213" s="72" customFormat="1"/>
    <row r="214" s="72" customFormat="1"/>
    <row r="215" s="72" customFormat="1"/>
    <row r="216" s="72" customFormat="1"/>
    <row r="217" s="72" customFormat="1"/>
    <row r="218" s="72" customFormat="1"/>
    <row r="219" s="72" customFormat="1"/>
    <row r="220" s="72" customFormat="1"/>
    <row r="221" s="72" customFormat="1"/>
    <row r="222" s="72" customFormat="1"/>
    <row r="223" s="72" customFormat="1"/>
    <row r="224" s="72" customFormat="1"/>
    <row r="225" s="72" customFormat="1"/>
    <row r="226" s="72" customFormat="1"/>
    <row r="227" s="72" customFormat="1"/>
    <row r="228" s="72" customFormat="1"/>
    <row r="229" s="72" customFormat="1"/>
    <row r="230" s="72" customFormat="1"/>
    <row r="231" s="72" customFormat="1"/>
    <row r="232" s="72" customFormat="1"/>
    <row r="233" s="72" customFormat="1"/>
    <row r="234" s="72" customFormat="1"/>
    <row r="235" s="72" customFormat="1"/>
    <row r="236" s="72" customFormat="1"/>
    <row r="237" s="72" customFormat="1"/>
    <row r="238" s="72" customFormat="1"/>
    <row r="239" s="72" customFormat="1"/>
    <row r="240" s="72" customFormat="1"/>
    <row r="241" s="72" customFormat="1"/>
    <row r="242" s="72" customFormat="1"/>
    <row r="243" s="72" customFormat="1"/>
    <row r="244" s="72" customFormat="1"/>
    <row r="245" s="72" customFormat="1"/>
    <row r="246" s="72" customFormat="1"/>
    <row r="247" s="72" customFormat="1"/>
    <row r="248" s="72" customFormat="1"/>
    <row r="249" s="72" customFormat="1"/>
    <row r="250" s="72" customFormat="1"/>
    <row r="251" s="72" customFormat="1"/>
    <row r="252" s="72" customFormat="1"/>
    <row r="253" s="72" customFormat="1"/>
    <row r="254" s="72" customFormat="1"/>
    <row r="255" s="72" customFormat="1"/>
    <row r="256" s="72" customFormat="1"/>
    <row r="257" s="72" customFormat="1"/>
    <row r="258" s="72" customFormat="1"/>
    <row r="259" s="72" customFormat="1"/>
    <row r="260" s="72" customFormat="1"/>
    <row r="261" s="72" customFormat="1"/>
    <row r="262" s="72" customFormat="1"/>
    <row r="263" s="72" customFormat="1"/>
    <row r="264" s="72" customFormat="1"/>
    <row r="265" s="72" customFormat="1"/>
    <row r="266" s="72" customFormat="1"/>
    <row r="267" s="72" customFormat="1"/>
    <row r="268" s="72" customFormat="1"/>
    <row r="269" s="72" customFormat="1"/>
    <row r="270" s="72" customFormat="1"/>
    <row r="271" s="72" customFormat="1"/>
    <row r="272" s="72" customFormat="1"/>
    <row r="273" s="72" customFormat="1"/>
    <row r="274" s="72" customFormat="1"/>
    <row r="275" s="72" customFormat="1"/>
    <row r="276" s="72" customFormat="1"/>
    <row r="277" s="72" customFormat="1"/>
    <row r="278" s="72" customFormat="1"/>
    <row r="279" s="72" customFormat="1"/>
    <row r="280" s="72" customFormat="1"/>
    <row r="281" s="72" customFormat="1"/>
    <row r="282" s="72" customFormat="1"/>
    <row r="283" s="72" customFormat="1"/>
    <row r="284" s="72" customFormat="1"/>
    <row r="285" s="72" customFormat="1"/>
    <row r="286" s="72" customFormat="1"/>
    <row r="287" s="72" customFormat="1"/>
    <row r="288" s="72" customFormat="1"/>
    <row r="289" s="72" customFormat="1"/>
    <row r="290" s="72" customFormat="1"/>
    <row r="291" s="72" customFormat="1"/>
    <row r="292" s="72" customFormat="1"/>
    <row r="293" s="72" customFormat="1"/>
    <row r="294" s="72" customFormat="1"/>
    <row r="295" s="72" customFormat="1"/>
    <row r="296" s="72" customFormat="1"/>
    <row r="297" s="72" customFormat="1"/>
    <row r="298" s="72" customFormat="1"/>
    <row r="299" s="72" customFormat="1"/>
    <row r="300" s="72" customFormat="1"/>
    <row r="301" s="72" customFormat="1"/>
    <row r="302" s="72" customFormat="1"/>
    <row r="303" s="72" customFormat="1"/>
    <row r="304" s="72" customFormat="1"/>
    <row r="305" s="72" customFormat="1"/>
    <row r="306" s="72" customFormat="1"/>
    <row r="307" s="72" customFormat="1"/>
    <row r="308" s="72" customFormat="1"/>
    <row r="309" s="72" customFormat="1"/>
    <row r="310" s="72" customFormat="1"/>
    <row r="311" s="72" customFormat="1"/>
    <row r="312" s="72" customFormat="1"/>
    <row r="313" s="72" customFormat="1"/>
    <row r="314" s="72" customFormat="1"/>
    <row r="315" s="72" customFormat="1"/>
    <row r="316" s="72" customFormat="1"/>
    <row r="317" s="72" customFormat="1"/>
    <row r="318" s="72" customFormat="1"/>
    <row r="319" s="72" customFormat="1"/>
    <row r="320" s="72" customFormat="1"/>
    <row r="321" s="72" customFormat="1"/>
    <row r="322" s="72" customFormat="1"/>
    <row r="323" s="72" customFormat="1"/>
    <row r="324" s="72" customFormat="1"/>
    <row r="325" s="72" customFormat="1"/>
    <row r="326" s="72" customFormat="1"/>
    <row r="327" s="72" customFormat="1"/>
    <row r="328" s="72" customFormat="1"/>
    <row r="329" s="72" customFormat="1"/>
    <row r="330" s="72" customFormat="1"/>
    <row r="331" s="72" customFormat="1"/>
    <row r="332" s="72" customFormat="1"/>
    <row r="333" s="72" customFormat="1"/>
    <row r="334" s="72" customFormat="1"/>
    <row r="335" s="72" customFormat="1"/>
    <row r="336" s="72" customFormat="1"/>
    <row r="337" s="72" customFormat="1"/>
    <row r="338" s="72" customFormat="1"/>
    <row r="339" s="72" customFormat="1"/>
    <row r="340" s="72" customFormat="1"/>
    <row r="341" s="72" customFormat="1"/>
    <row r="342" s="72" customFormat="1"/>
    <row r="343" s="72" customFormat="1"/>
    <row r="344" s="72" customFormat="1"/>
    <row r="345" s="72" customFormat="1"/>
    <row r="346" s="72" customFormat="1"/>
    <row r="347" s="72" customFormat="1"/>
    <row r="348" s="72" customFormat="1"/>
    <row r="349" s="72" customFormat="1"/>
    <row r="350" s="72" customFormat="1"/>
    <row r="351" s="72" customFormat="1"/>
    <row r="352" s="72" customFormat="1"/>
    <row r="353" s="72" customFormat="1"/>
    <row r="354" s="72" customFormat="1"/>
    <row r="355" s="72" customFormat="1"/>
    <row r="356" s="72" customFormat="1"/>
    <row r="357" s="72" customFormat="1"/>
    <row r="358" s="72" customFormat="1"/>
    <row r="359" s="72" customFormat="1"/>
    <row r="360" s="72" customFormat="1"/>
    <row r="361" s="72" customFormat="1"/>
    <row r="362" s="72" customFormat="1"/>
    <row r="363" s="72" customFormat="1"/>
    <row r="364" s="72" customFormat="1"/>
    <row r="365" s="72" customFormat="1"/>
    <row r="366" s="72" customFormat="1"/>
    <row r="367" s="72" customFormat="1"/>
    <row r="368" s="72" customFormat="1"/>
    <row r="369" s="72" customFormat="1"/>
    <row r="370" s="72" customFormat="1"/>
    <row r="371" s="72" customFormat="1"/>
    <row r="372" s="72" customFormat="1"/>
    <row r="373" s="72" customFormat="1"/>
    <row r="374" s="72" customFormat="1"/>
    <row r="375" s="72" customFormat="1"/>
    <row r="376" s="72" customFormat="1"/>
    <row r="377" s="72" customFormat="1"/>
    <row r="378" s="72" customFormat="1"/>
    <row r="379" s="72" customFormat="1"/>
    <row r="380" s="72" customFormat="1"/>
    <row r="381" s="72" customFormat="1"/>
    <row r="382" s="72" customFormat="1"/>
    <row r="383" s="72" customFormat="1"/>
    <row r="384" s="72" customFormat="1"/>
    <row r="385" s="72" customFormat="1"/>
    <row r="386" s="72" customFormat="1"/>
    <row r="387" s="72" customFormat="1"/>
    <row r="388" s="72" customFormat="1"/>
    <row r="389" s="72" customFormat="1"/>
    <row r="390" s="72" customFormat="1"/>
    <row r="391" s="72" customFormat="1"/>
    <row r="392" s="72" customFormat="1"/>
    <row r="393" s="72" customFormat="1"/>
    <row r="394" s="72" customFormat="1"/>
    <row r="395" s="72" customFormat="1"/>
    <row r="396" s="72" customFormat="1"/>
    <row r="397" s="72" customFormat="1"/>
    <row r="398" s="72" customFormat="1"/>
    <row r="399" s="72" customFormat="1"/>
    <row r="400" s="72" customFormat="1"/>
    <row r="401" s="72" customFormat="1"/>
    <row r="402" s="72" customFormat="1"/>
    <row r="403" s="72" customFormat="1"/>
    <row r="404" s="72" customFormat="1"/>
    <row r="405" s="72" customFormat="1"/>
    <row r="406" s="72" customFormat="1"/>
    <row r="407" s="72" customFormat="1"/>
    <row r="408" s="72" customFormat="1"/>
    <row r="409" s="72" customFormat="1"/>
    <row r="410" s="72" customFormat="1"/>
    <row r="411" s="72" customFormat="1"/>
    <row r="412" s="72" customFormat="1"/>
    <row r="413" s="72" customFormat="1"/>
    <row r="414" s="72" customFormat="1"/>
    <row r="415" s="72" customFormat="1"/>
    <row r="416" s="72" customFormat="1"/>
    <row r="417" s="72" customFormat="1"/>
    <row r="418" s="72" customFormat="1"/>
    <row r="419" s="72" customFormat="1"/>
    <row r="420" s="72" customFormat="1"/>
    <row r="421" s="72" customFormat="1"/>
    <row r="422" s="72" customFormat="1"/>
    <row r="423" s="72" customFormat="1"/>
    <row r="424" s="72" customFormat="1"/>
    <row r="425" s="72" customFormat="1"/>
    <row r="426" s="72" customFormat="1"/>
    <row r="427" s="72" customFormat="1"/>
    <row r="428" s="72" customFormat="1"/>
    <row r="429" s="72" customFormat="1"/>
    <row r="430" s="72" customFormat="1"/>
    <row r="431" s="72" customFormat="1"/>
    <row r="432" s="72" customFormat="1"/>
    <row r="433" s="72" customFormat="1"/>
    <row r="434" s="72" customFormat="1"/>
    <row r="435" s="72" customFormat="1"/>
    <row r="436" s="72" customFormat="1"/>
    <row r="437" s="72" customFormat="1"/>
    <row r="438" s="72" customFormat="1"/>
    <row r="439" s="72" customFormat="1"/>
    <row r="440" s="72" customFormat="1"/>
    <row r="441" s="72" customFormat="1"/>
    <row r="442" s="72" customFormat="1"/>
    <row r="443" s="72" customFormat="1"/>
    <row r="444" s="72" customFormat="1"/>
    <row r="445" s="72" customFormat="1"/>
    <row r="446" s="72" customFormat="1"/>
    <row r="447" s="72" customFormat="1"/>
    <row r="448" s="72" customFormat="1"/>
    <row r="449" s="72" customFormat="1"/>
    <row r="450" s="72" customFormat="1"/>
    <row r="451" s="72" customFormat="1"/>
    <row r="452" s="72" customFormat="1"/>
    <row r="453" s="72" customFormat="1"/>
    <row r="454" s="72" customFormat="1"/>
    <row r="455" s="72" customFormat="1"/>
    <row r="456" s="72" customFormat="1"/>
    <row r="457" s="72" customFormat="1"/>
    <row r="458" s="72" customFormat="1"/>
    <row r="459" s="72" customFormat="1"/>
    <row r="460" s="72" customFormat="1"/>
    <row r="461" s="72" customFormat="1"/>
    <row r="462" s="72" customFormat="1"/>
    <row r="463" s="72" customFormat="1"/>
    <row r="464" s="72" customFormat="1"/>
    <row r="465" s="72" customFormat="1"/>
    <row r="466" s="72" customFormat="1"/>
    <row r="467" s="72" customFormat="1"/>
    <row r="468" s="72" customFormat="1"/>
    <row r="469" s="72" customFormat="1"/>
    <row r="470" s="72" customFormat="1"/>
    <row r="471" s="72" customFormat="1"/>
    <row r="472" s="72" customFormat="1"/>
    <row r="473" s="72" customFormat="1"/>
    <row r="474" s="72" customFormat="1"/>
    <row r="475" s="72" customFormat="1"/>
    <row r="476" s="72" customFormat="1"/>
    <row r="477" s="72" customFormat="1"/>
    <row r="478" s="72" customFormat="1"/>
    <row r="479" s="72" customFormat="1"/>
    <row r="480" s="72" customFormat="1"/>
    <row r="481" s="72" customFormat="1"/>
    <row r="482" s="72" customFormat="1"/>
    <row r="483" s="72" customFormat="1"/>
    <row r="484" s="72" customFormat="1"/>
    <row r="485" s="72" customFormat="1"/>
    <row r="486" s="72" customFormat="1"/>
    <row r="487" s="72" customFormat="1"/>
    <row r="488" s="72" customFormat="1"/>
    <row r="489" s="72" customFormat="1"/>
    <row r="490" s="72" customFormat="1"/>
    <row r="491" s="72" customFormat="1"/>
    <row r="492" s="72" customFormat="1"/>
    <row r="493" s="72" customFormat="1"/>
    <row r="494" s="72" customFormat="1"/>
    <row r="495" s="72" customFormat="1"/>
    <row r="496" s="72" customFormat="1"/>
    <row r="497" s="72" customFormat="1"/>
    <row r="498" s="72" customFormat="1"/>
    <row r="499" s="72" customFormat="1"/>
    <row r="500" s="72" customFormat="1"/>
    <row r="501" s="72" customFormat="1"/>
    <row r="502" s="72" customFormat="1"/>
    <row r="503" s="72" customFormat="1"/>
    <row r="504" s="72" customFormat="1"/>
    <row r="505" s="72" customFormat="1"/>
    <row r="506" s="72" customFormat="1"/>
    <row r="507" s="72" customFormat="1"/>
    <row r="508" s="72" customFormat="1"/>
    <row r="509" s="72" customFormat="1"/>
    <row r="510" s="72" customFormat="1"/>
    <row r="511" s="72" customFormat="1"/>
    <row r="512" s="72" customFormat="1"/>
    <row r="513" s="72" customFormat="1"/>
    <row r="514" s="72" customFormat="1"/>
    <row r="515" s="72" customFormat="1"/>
    <row r="516" s="72" customFormat="1"/>
    <row r="517" s="72" customFormat="1"/>
    <row r="518" s="72" customFormat="1"/>
    <row r="519" s="72" customFormat="1"/>
    <row r="520" s="72" customFormat="1"/>
    <row r="521" s="72" customFormat="1"/>
    <row r="522" s="72" customFormat="1"/>
    <row r="523" s="72" customFormat="1"/>
    <row r="524" s="72" customFormat="1"/>
    <row r="525" s="72" customFormat="1"/>
    <row r="526" s="72" customFormat="1"/>
    <row r="527" s="72" customFormat="1"/>
    <row r="528" s="72" customFormat="1"/>
    <row r="529" s="72" customFormat="1"/>
    <row r="530" s="72" customFormat="1"/>
    <row r="531" s="72" customFormat="1"/>
    <row r="532" s="72" customFormat="1"/>
    <row r="533" s="72" customFormat="1"/>
    <row r="534" s="72" customFormat="1"/>
    <row r="535" s="72" customFormat="1"/>
    <row r="536" s="72" customFormat="1"/>
    <row r="537" s="72" customFormat="1"/>
    <row r="538" s="72" customFormat="1"/>
    <row r="539" s="72" customFormat="1"/>
    <row r="540" s="72" customFormat="1"/>
    <row r="541" s="72" customFormat="1"/>
    <row r="542" s="72" customFormat="1"/>
    <row r="543" s="72" customFormat="1"/>
    <row r="544" s="72" customFormat="1"/>
    <row r="545" s="72" customFormat="1"/>
    <row r="546" s="72" customFormat="1"/>
    <row r="547" s="72" customFormat="1"/>
    <row r="548" s="72" customFormat="1"/>
    <row r="549" s="72" customFormat="1"/>
    <row r="550" s="72" customFormat="1"/>
    <row r="551" s="72" customFormat="1"/>
    <row r="552" s="72" customFormat="1"/>
    <row r="553" s="72" customFormat="1"/>
    <row r="554" s="72" customFormat="1"/>
    <row r="555" s="72" customFormat="1"/>
    <row r="556" s="72" customFormat="1"/>
    <row r="557" s="72" customFormat="1"/>
    <row r="558" s="72" customFormat="1"/>
    <row r="559" s="72" customFormat="1"/>
    <row r="560" s="72" customFormat="1"/>
    <row r="561" s="72" customFormat="1"/>
    <row r="562" s="72" customFormat="1"/>
    <row r="563" s="72" customFormat="1"/>
    <row r="564" s="72" customFormat="1"/>
    <row r="565" s="72" customFormat="1"/>
    <row r="566" s="72" customFormat="1"/>
    <row r="567" s="72" customFormat="1"/>
    <row r="568" s="72" customFormat="1"/>
    <row r="569" s="72" customFormat="1"/>
    <row r="570" s="72" customFormat="1"/>
    <row r="571" s="72" customFormat="1"/>
    <row r="572" s="72" customFormat="1"/>
    <row r="573" s="72" customFormat="1"/>
    <row r="574" s="72" customFormat="1"/>
    <row r="575" s="72" customFormat="1"/>
    <row r="576" s="72" customFormat="1"/>
    <row r="577" s="72" customFormat="1"/>
    <row r="578" s="72" customFormat="1"/>
    <row r="579" s="72" customFormat="1"/>
    <row r="580" s="72" customFormat="1"/>
    <row r="581" s="72" customFormat="1"/>
    <row r="582" s="72" customFormat="1"/>
    <row r="583" s="72" customFormat="1"/>
    <row r="584" s="72" customFormat="1"/>
    <row r="585" s="72" customFormat="1"/>
    <row r="586" s="72" customFormat="1"/>
    <row r="587" s="72" customFormat="1"/>
    <row r="588" s="72" customFormat="1"/>
    <row r="589" s="72" customFormat="1"/>
    <row r="590" s="72" customFormat="1"/>
    <row r="591" s="72" customFormat="1"/>
    <row r="592" s="72" customFormat="1"/>
    <row r="593" s="72" customFormat="1"/>
    <row r="594" s="72" customFormat="1"/>
    <row r="595" s="72" customFormat="1"/>
    <row r="596" s="72" customFormat="1"/>
    <row r="597" s="72" customFormat="1"/>
    <row r="598" s="72" customFormat="1"/>
    <row r="599" s="72" customFormat="1"/>
    <row r="600" s="72" customFormat="1"/>
    <row r="601" s="72" customFormat="1"/>
    <row r="602" s="72" customFormat="1"/>
    <row r="603" s="72" customFormat="1"/>
    <row r="604" s="72" customFormat="1"/>
    <row r="605" s="72" customFormat="1"/>
    <row r="606" s="72" customFormat="1"/>
    <row r="607" s="72" customFormat="1"/>
    <row r="608" s="72" customFormat="1"/>
    <row r="609" s="72" customFormat="1"/>
    <row r="610" s="72" customFormat="1"/>
    <row r="611" s="72" customFormat="1"/>
    <row r="612" s="72" customFormat="1"/>
    <row r="613" s="72" customFormat="1"/>
    <row r="614" s="72" customFormat="1"/>
    <row r="615" s="72" customFormat="1"/>
    <row r="616" s="72" customFormat="1"/>
    <row r="617" s="72" customFormat="1"/>
    <row r="618" s="72" customFormat="1"/>
    <row r="619" s="72" customFormat="1"/>
    <row r="620" s="72" customFormat="1"/>
    <row r="621" s="72" customFormat="1"/>
    <row r="622" s="72" customFormat="1"/>
    <row r="623" s="72" customFormat="1"/>
    <row r="624" s="72" customFormat="1"/>
    <row r="625" s="72" customFormat="1"/>
    <row r="626" s="72" customFormat="1"/>
    <row r="627" s="72" customFormat="1"/>
    <row r="628" s="72" customFormat="1"/>
    <row r="629" s="72" customFormat="1"/>
    <row r="630" s="72" customFormat="1"/>
    <row r="631" s="72" customFormat="1"/>
    <row r="632" s="72" customFormat="1"/>
    <row r="633" s="72" customFormat="1"/>
    <row r="634" s="72" customFormat="1"/>
    <row r="635" s="72" customFormat="1"/>
    <row r="636" s="72" customFormat="1"/>
    <row r="637" s="72" customFormat="1"/>
    <row r="638" s="72" customFormat="1"/>
    <row r="639" s="72" customFormat="1"/>
    <row r="640" s="72" customFormat="1"/>
    <row r="641" s="72" customFormat="1"/>
    <row r="642" s="72" customFormat="1"/>
    <row r="643" s="72" customFormat="1"/>
    <row r="644" s="72" customFormat="1"/>
    <row r="645" s="72" customFormat="1"/>
    <row r="646" s="72" customFormat="1"/>
    <row r="647" s="72" customFormat="1"/>
    <row r="648" s="72" customFormat="1"/>
    <row r="649" s="72" customFormat="1"/>
    <row r="650" s="72" customFormat="1"/>
    <row r="651" s="72" customFormat="1"/>
    <row r="652" s="72" customFormat="1"/>
    <row r="653" s="72" customFormat="1"/>
    <row r="654" s="72" customFormat="1"/>
    <row r="655" s="72" customFormat="1"/>
    <row r="656" s="72" customFormat="1"/>
    <row r="657" s="72" customFormat="1"/>
    <row r="658" s="72" customFormat="1"/>
    <row r="659" s="72" customFormat="1"/>
    <row r="660" s="72" customFormat="1"/>
    <row r="661" s="72" customFormat="1"/>
    <row r="662" s="72" customFormat="1"/>
    <row r="663" s="72" customFormat="1"/>
    <row r="664" s="72" customFormat="1"/>
    <row r="665" s="72" customFormat="1"/>
    <row r="666" s="72" customFormat="1"/>
    <row r="667" s="72" customFormat="1"/>
    <row r="668" s="72" customFormat="1"/>
    <row r="669" s="72" customFormat="1"/>
    <row r="670" s="72" customFormat="1"/>
    <row r="671" s="72" customFormat="1"/>
    <row r="672" s="72" customFormat="1"/>
    <row r="673" s="72" customFormat="1"/>
    <row r="674" s="72" customFormat="1"/>
    <row r="675" s="72" customFormat="1"/>
    <row r="676" s="72" customFormat="1"/>
    <row r="677" s="72" customFormat="1"/>
    <row r="678" s="72" customFormat="1"/>
    <row r="679" s="72" customFormat="1"/>
    <row r="680" s="72" customFormat="1"/>
    <row r="681" s="72" customFormat="1"/>
    <row r="682" s="72" customFormat="1"/>
    <row r="683" s="72" customFormat="1"/>
    <row r="684" s="72" customFormat="1"/>
    <row r="685" s="72" customFormat="1"/>
    <row r="686" s="72" customFormat="1"/>
    <row r="687" s="72" customFormat="1"/>
    <row r="688" s="72" customFormat="1"/>
    <row r="689" spans="1:26" s="72" customFormat="1"/>
    <row r="690" spans="1:26" s="72" customFormat="1">
      <c r="A690" s="154"/>
      <c r="O690" s="154"/>
      <c r="P690" s="154"/>
      <c r="Q690" s="154"/>
      <c r="R690" s="154"/>
      <c r="S690" s="154"/>
      <c r="T690" s="154"/>
      <c r="U690" s="154"/>
      <c r="V690" s="154"/>
      <c r="W690" s="154"/>
      <c r="X690" s="154"/>
      <c r="Y690" s="154"/>
      <c r="Z690" s="154"/>
    </row>
  </sheetData>
  <sheetProtection algorithmName="SHA-512" hashValue="ZOZERgvCA/PEUzvooMTWNsScxt55fdtQLynVXgh+rwFxRsYuCoeik9EDt0AdzYSEhCkPPkuMfGlqWOxZ6lveFQ==" saltValue="ARicAMvXwGc/6IR7c/CN2Q==" spinCount="100000" sheet="1" objects="1" scenarios="1"/>
  <protectedRanges>
    <protectedRange sqref="B31:G34 C29:G30" name="範囲3"/>
    <protectedRange sqref="B26:G27 C23:G25" name="範囲2"/>
    <protectedRange sqref="C8:G8 C13:G19 G9:G12 C9:E12" name="範囲1"/>
    <protectedRange sqref="F9:F12" name="範囲1_1"/>
    <protectedRange sqref="B23:B25" name="範囲2_1"/>
    <protectedRange sqref="B29:B30" name="範囲3_1"/>
  </protectedRanges>
  <mergeCells count="2">
    <mergeCell ref="K6:M6"/>
    <mergeCell ref="O6:Q6"/>
  </mergeCells>
  <phoneticPr fontId="9"/>
  <pageMargins left="0.70866141732283472" right="0.70866141732283472" top="0.78740157480314965" bottom="0.78740157480314965" header="0.31496062992125984" footer="0.31496062992125984"/>
  <pageSetup paperSize="9" scale="48" orientation="landscape" r:id="rId1"/>
  <headerFooter>
    <oddHeader>&amp;L&amp;D&amp;C&amp;A&amp;R&amp;F</oddHead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077CE-F2F9-4AC8-949E-3051AC797C7D}">
  <sheetPr>
    <pageSetUpPr fitToPage="1"/>
  </sheetPr>
  <dimension ref="A4:Z690"/>
  <sheetViews>
    <sheetView showGridLines="0" topLeftCell="A15" zoomScale="115" zoomScaleNormal="115" workbookViewId="0">
      <selection activeCell="A15" sqref="A1:XFD1048576"/>
    </sheetView>
  </sheetViews>
  <sheetFormatPr defaultColWidth="10.77734375" defaultRowHeight="15.75"/>
  <cols>
    <col min="1" max="1" width="1.5546875" style="154" customWidth="1"/>
    <col min="2" max="2" width="11.5546875" style="72" customWidth="1"/>
    <col min="3" max="3" width="24.21875" style="72" customWidth="1"/>
    <col min="4" max="4" width="7.5546875" style="72" customWidth="1"/>
    <col min="5" max="6" width="13.5546875" style="72" customWidth="1"/>
    <col min="7" max="7" width="20.77734375" style="72" bestFit="1" customWidth="1"/>
    <col min="8" max="9" width="1.5546875" style="72" customWidth="1"/>
    <col min="10" max="10" width="19" style="72" customWidth="1"/>
    <col min="11" max="11" width="10.77734375" style="72" customWidth="1"/>
    <col min="12" max="14" width="10.77734375" style="72"/>
    <col min="15" max="17" width="10.77734375" style="154"/>
    <col min="18" max="19" width="1.5546875" style="154" customWidth="1"/>
    <col min="20" max="20" width="22" style="154" customWidth="1"/>
    <col min="21" max="21" width="7.5546875" style="154" customWidth="1"/>
    <col min="22" max="24" width="10.77734375" style="154"/>
    <col min="25" max="25" width="27" style="154" bestFit="1" customWidth="1"/>
    <col min="26" max="16384" width="10.77734375" style="154"/>
  </cols>
  <sheetData>
    <row r="4" spans="1:25" s="72" customFormat="1" ht="16.5" thickBot="1">
      <c r="A4" s="73" t="s">
        <v>147</v>
      </c>
      <c r="B4" s="74"/>
      <c r="D4" s="74"/>
      <c r="I4" s="75" t="s">
        <v>48</v>
      </c>
      <c r="J4" s="76"/>
      <c r="O4" s="77"/>
      <c r="P4" s="77"/>
      <c r="Q4" s="77"/>
      <c r="S4" s="73" t="s">
        <v>152</v>
      </c>
    </row>
    <row r="5" spans="1:25" s="72" customFormat="1">
      <c r="B5" s="78"/>
      <c r="C5" s="79"/>
      <c r="D5" s="383"/>
      <c r="E5" s="80" t="s">
        <v>150</v>
      </c>
      <c r="F5" s="81"/>
      <c r="G5" s="82" t="s">
        <v>222</v>
      </c>
      <c r="J5" s="83"/>
      <c r="K5" s="84" t="str">
        <f>"CO2排出量 (kg-CO2/"&amp;D13&amp;"-主生成物)"</f>
        <v>CO2排出量 (kg-CO2/kg-主生成物)</v>
      </c>
      <c r="L5" s="84"/>
      <c r="M5" s="84"/>
      <c r="N5" s="84"/>
      <c r="O5" s="84"/>
      <c r="P5" s="84"/>
      <c r="Q5" s="85"/>
      <c r="T5" s="86"/>
      <c r="U5" s="87"/>
      <c r="V5" s="84" t="s">
        <v>313</v>
      </c>
      <c r="W5" s="84"/>
      <c r="X5" s="84"/>
      <c r="Y5" s="88" t="s">
        <v>235</v>
      </c>
    </row>
    <row r="6" spans="1:25" s="72" customFormat="1">
      <c r="B6" s="89" t="s">
        <v>76</v>
      </c>
      <c r="C6" s="90" t="s">
        <v>181</v>
      </c>
      <c r="D6" s="284" t="s">
        <v>81</v>
      </c>
      <c r="E6" s="91" t="s">
        <v>551</v>
      </c>
      <c r="F6" s="92" t="s">
        <v>46</v>
      </c>
      <c r="G6" s="93" t="s">
        <v>83</v>
      </c>
      <c r="J6" s="94" t="s">
        <v>181</v>
      </c>
      <c r="K6" s="406" t="s">
        <v>552</v>
      </c>
      <c r="L6" s="406"/>
      <c r="M6" s="407"/>
      <c r="N6" s="95" t="s">
        <v>522</v>
      </c>
      <c r="O6" s="408" t="str">
        <f>F6</f>
        <v>化学量論</v>
      </c>
      <c r="P6" s="406"/>
      <c r="Q6" s="409"/>
      <c r="T6" s="96" t="s">
        <v>181</v>
      </c>
      <c r="U6" s="97" t="s">
        <v>81</v>
      </c>
      <c r="V6" s="98" t="s">
        <v>50</v>
      </c>
      <c r="W6" s="99" t="s">
        <v>51</v>
      </c>
      <c r="X6" s="100" t="s">
        <v>139</v>
      </c>
      <c r="Y6" s="101"/>
    </row>
    <row r="7" spans="1:25" s="72" customFormat="1" ht="16.5" thickBot="1">
      <c r="B7" s="102"/>
      <c r="C7" s="103"/>
      <c r="D7" s="285"/>
      <c r="E7" s="104"/>
      <c r="F7" s="105"/>
      <c r="G7" s="106"/>
      <c r="H7" s="107"/>
      <c r="J7" s="108"/>
      <c r="K7" s="109" t="s">
        <v>50</v>
      </c>
      <c r="L7" s="110" t="s">
        <v>51</v>
      </c>
      <c r="M7" s="110" t="s">
        <v>139</v>
      </c>
      <c r="N7" s="174"/>
      <c r="O7" s="110" t="s">
        <v>50</v>
      </c>
      <c r="P7" s="110" t="s">
        <v>51</v>
      </c>
      <c r="Q7" s="111" t="s">
        <v>139</v>
      </c>
      <c r="T7" s="112"/>
      <c r="U7" s="113"/>
      <c r="V7" s="114"/>
      <c r="W7" s="115"/>
      <c r="X7" s="116"/>
      <c r="Y7" s="117"/>
    </row>
    <row r="8" spans="1:25" s="72" customFormat="1">
      <c r="B8" s="118"/>
      <c r="C8" s="222" t="s">
        <v>39</v>
      </c>
      <c r="D8" s="400" t="s">
        <v>0</v>
      </c>
      <c r="E8" s="223">
        <v>1.528</v>
      </c>
      <c r="F8" s="402">
        <v>1.375</v>
      </c>
      <c r="G8" s="121" t="s">
        <v>233</v>
      </c>
      <c r="J8" s="176" t="s">
        <v>280</v>
      </c>
      <c r="K8" s="225">
        <f>$G13*V8</f>
        <v>-1.375</v>
      </c>
      <c r="L8" s="226">
        <f>$G13*W8</f>
        <v>-1.375</v>
      </c>
      <c r="M8" s="226">
        <f>$G13*X8</f>
        <v>-1.375</v>
      </c>
      <c r="N8" s="178" t="s">
        <v>233</v>
      </c>
      <c r="O8" s="178">
        <f>$G13*V8</f>
        <v>-1.375</v>
      </c>
      <c r="P8" s="178">
        <f>$G13*W8</f>
        <v>-1.375</v>
      </c>
      <c r="Q8" s="179">
        <f>$G13*X8</f>
        <v>-1.375</v>
      </c>
      <c r="T8" s="227" t="s">
        <v>146</v>
      </c>
      <c r="U8" s="228" t="s">
        <v>0</v>
      </c>
      <c r="V8" s="229">
        <f>バックグラウンドデータ!E6</f>
        <v>-1</v>
      </c>
      <c r="W8" s="230">
        <f>バックグラウンドデータ!F6</f>
        <v>-1</v>
      </c>
      <c r="X8" s="231">
        <f>バックグラウンドデータ!G6</f>
        <v>-1</v>
      </c>
      <c r="Y8" s="232" t="str">
        <f>バックグラウンドデータ!H6</f>
        <v>ガイドライン既定値</v>
      </c>
    </row>
    <row r="9" spans="1:25" s="72" customFormat="1">
      <c r="B9" s="118" t="s">
        <v>148</v>
      </c>
      <c r="C9" s="119" t="s">
        <v>32</v>
      </c>
      <c r="D9" s="322" t="s">
        <v>0</v>
      </c>
      <c r="E9" s="120">
        <v>0.20799999999999999</v>
      </c>
      <c r="F9" s="234">
        <v>0.188</v>
      </c>
      <c r="G9" s="121" t="s">
        <v>233</v>
      </c>
      <c r="J9" s="184" t="s">
        <v>82</v>
      </c>
      <c r="K9" s="123">
        <f t="shared" ref="K9:M12" si="0">$E8*V9</f>
        <v>0.22614399999999998</v>
      </c>
      <c r="L9" s="124">
        <f t="shared" si="0"/>
        <v>0.12239280000000001</v>
      </c>
      <c r="M9" s="124">
        <f t="shared" si="0"/>
        <v>1.075712E-2</v>
      </c>
      <c r="N9" s="124" t="s">
        <v>52</v>
      </c>
      <c r="O9" s="124">
        <f t="shared" ref="O9:Q12" si="1">$F8*V9</f>
        <v>0.20349999999999999</v>
      </c>
      <c r="P9" s="124">
        <f t="shared" si="1"/>
        <v>0.1101375</v>
      </c>
      <c r="Q9" s="192">
        <f t="shared" si="1"/>
        <v>9.6800000000000011E-3</v>
      </c>
      <c r="T9" s="127" t="s">
        <v>82</v>
      </c>
      <c r="U9" s="128" t="s">
        <v>0</v>
      </c>
      <c r="V9" s="129">
        <f>バックグラウンドデータ!E10</f>
        <v>0.14799999999999999</v>
      </c>
      <c r="W9" s="130">
        <f>バックグラウンドデータ!F10</f>
        <v>8.0100000000000005E-2</v>
      </c>
      <c r="X9" s="131">
        <f>バックグラウンドデータ!G10</f>
        <v>7.0400000000000003E-3</v>
      </c>
      <c r="Y9" s="132" t="str">
        <f>バックグラウンドデータ!H10</f>
        <v>ガイドライン既定値</v>
      </c>
    </row>
    <row r="10" spans="1:25" s="72" customFormat="1">
      <c r="B10" s="374"/>
      <c r="C10" s="119" t="s">
        <v>40</v>
      </c>
      <c r="D10" s="322" t="s">
        <v>1</v>
      </c>
      <c r="E10" s="120">
        <v>0.05</v>
      </c>
      <c r="F10" s="234"/>
      <c r="G10" s="121" t="s">
        <v>233</v>
      </c>
      <c r="J10" s="122" t="s">
        <v>21</v>
      </c>
      <c r="K10" s="123">
        <f t="shared" si="0"/>
        <v>2.0425599999999999</v>
      </c>
      <c r="L10" s="124">
        <f t="shared" si="0"/>
        <v>1.5724799999999999</v>
      </c>
      <c r="M10" s="124">
        <f t="shared" si="0"/>
        <v>6.6143999999999994E-2</v>
      </c>
      <c r="N10" s="124" t="s">
        <v>52</v>
      </c>
      <c r="O10" s="124">
        <f t="shared" si="1"/>
        <v>1.84616</v>
      </c>
      <c r="P10" s="124">
        <f t="shared" si="1"/>
        <v>1.4212799999999999</v>
      </c>
      <c r="Q10" s="192">
        <f t="shared" si="1"/>
        <v>5.9784000000000004E-2</v>
      </c>
      <c r="T10" s="127" t="s">
        <v>32</v>
      </c>
      <c r="U10" s="128" t="s">
        <v>0</v>
      </c>
      <c r="V10" s="129">
        <f>バックグラウンドデータ!E18</f>
        <v>9.82</v>
      </c>
      <c r="W10" s="130">
        <f>バックグラウンドデータ!F18</f>
        <v>7.56</v>
      </c>
      <c r="X10" s="131">
        <f>バックグラウンドデータ!G18</f>
        <v>0.318</v>
      </c>
      <c r="Y10" s="132" t="str">
        <f>バックグラウンドデータ!H18</f>
        <v>ガイドライン既定値</v>
      </c>
    </row>
    <row r="11" spans="1:25" s="72" customFormat="1">
      <c r="B11" s="133"/>
      <c r="C11" s="119" t="s">
        <v>41</v>
      </c>
      <c r="D11" s="322" t="s">
        <v>2</v>
      </c>
      <c r="E11" s="120">
        <v>4.2</v>
      </c>
      <c r="F11" s="234"/>
      <c r="G11" s="121" t="s">
        <v>233</v>
      </c>
      <c r="J11" s="122" t="s">
        <v>22</v>
      </c>
      <c r="K11" s="123">
        <f t="shared" si="0"/>
        <v>2.5300000000000003E-2</v>
      </c>
      <c r="L11" s="124">
        <f t="shared" si="0"/>
        <v>7.9000000000000008E-3</v>
      </c>
      <c r="M11" s="124">
        <f t="shared" si="0"/>
        <v>3.325E-4</v>
      </c>
      <c r="N11" s="124" t="s">
        <v>52</v>
      </c>
      <c r="O11" s="124">
        <f t="shared" si="1"/>
        <v>0</v>
      </c>
      <c r="P11" s="124">
        <f t="shared" si="1"/>
        <v>0</v>
      </c>
      <c r="Q11" s="192">
        <f t="shared" si="1"/>
        <v>0</v>
      </c>
      <c r="T11" s="127" t="s">
        <v>40</v>
      </c>
      <c r="U11" s="128" t="s">
        <v>1</v>
      </c>
      <c r="V11" s="129">
        <f>バックグラウンドデータ!E22</f>
        <v>0.50600000000000001</v>
      </c>
      <c r="W11" s="130">
        <f>バックグラウンドデータ!F22</f>
        <v>0.158</v>
      </c>
      <c r="X11" s="131">
        <f>バックグラウンドデータ!G22</f>
        <v>6.6499999999999997E-3</v>
      </c>
      <c r="Y11" s="132" t="str">
        <f>バックグラウンドデータ!H22</f>
        <v>ガイドライン既定値</v>
      </c>
    </row>
    <row r="12" spans="1:25" s="72" customFormat="1" ht="16.5" thickBot="1">
      <c r="B12" s="281"/>
      <c r="C12" s="393" t="s">
        <v>328</v>
      </c>
      <c r="D12" s="401" t="s">
        <v>0</v>
      </c>
      <c r="E12" s="235"/>
      <c r="F12" s="236"/>
      <c r="G12" s="237" t="s">
        <v>233</v>
      </c>
      <c r="J12" s="122" t="s">
        <v>23</v>
      </c>
      <c r="K12" s="123">
        <f t="shared" si="0"/>
        <v>0.2142</v>
      </c>
      <c r="L12" s="124">
        <f t="shared" si="0"/>
        <v>0.2142</v>
      </c>
      <c r="M12" s="124">
        <f t="shared" si="0"/>
        <v>9.4079999999999997E-3</v>
      </c>
      <c r="N12" s="124" t="s">
        <v>52</v>
      </c>
      <c r="O12" s="124">
        <f>$F11*V12</f>
        <v>0</v>
      </c>
      <c r="P12" s="124">
        <f t="shared" si="1"/>
        <v>0</v>
      </c>
      <c r="Q12" s="192">
        <f t="shared" si="1"/>
        <v>0</v>
      </c>
      <c r="T12" s="127" t="s">
        <v>41</v>
      </c>
      <c r="U12" s="128" t="s">
        <v>2</v>
      </c>
      <c r="V12" s="129">
        <f>バックグラウンドデータ!E26</f>
        <v>5.0999999999999997E-2</v>
      </c>
      <c r="W12" s="130">
        <f>バックグラウンドデータ!F26</f>
        <v>5.0999999999999997E-2</v>
      </c>
      <c r="X12" s="131">
        <f>バックグラウンドデータ!G26</f>
        <v>2.2399999999999998E-3</v>
      </c>
      <c r="Y12" s="132" t="str">
        <f>バックグラウンドデータ!H26</f>
        <v>ガイドライン既定値</v>
      </c>
    </row>
    <row r="13" spans="1:25" s="72" customFormat="1" ht="16.5" thickBot="1">
      <c r="B13" s="137" t="s">
        <v>216</v>
      </c>
      <c r="C13" s="138" t="s">
        <v>5</v>
      </c>
      <c r="D13" s="323" t="s">
        <v>78</v>
      </c>
      <c r="E13" s="139">
        <v>1</v>
      </c>
      <c r="F13" s="238">
        <v>1</v>
      </c>
      <c r="G13" s="239">
        <f>44/32</f>
        <v>1.375</v>
      </c>
      <c r="H13" s="148"/>
      <c r="J13" s="134" t="s">
        <v>328</v>
      </c>
      <c r="K13" s="135">
        <f>$E12*V13</f>
        <v>0</v>
      </c>
      <c r="L13" s="136">
        <f>$E12*W13</f>
        <v>0</v>
      </c>
      <c r="M13" s="136">
        <f>$E12*X13</f>
        <v>0</v>
      </c>
      <c r="N13" s="136" t="s">
        <v>52</v>
      </c>
      <c r="O13" s="136">
        <f>$F12*V13</f>
        <v>0</v>
      </c>
      <c r="P13" s="136">
        <f>$F12*W13</f>
        <v>0</v>
      </c>
      <c r="Q13" s="196">
        <f>$F12*X13</f>
        <v>0</v>
      </c>
      <c r="T13" s="127" t="s">
        <v>403</v>
      </c>
      <c r="U13" s="128" t="s">
        <v>0</v>
      </c>
      <c r="V13" s="129">
        <f>バックグラウンドデータ!E34</f>
        <v>1.8247619047619048</v>
      </c>
      <c r="W13" s="130">
        <f>バックグラウンドデータ!F34</f>
        <v>1.0514285714285714</v>
      </c>
      <c r="X13" s="131">
        <f>バックグラウンドデータ!G34</f>
        <v>5.1428571428571157E-2</v>
      </c>
      <c r="Y13" s="240" t="str">
        <f>バックグラウンドデータ!H34</f>
        <v>ガイドライン既定値</v>
      </c>
    </row>
    <row r="14" spans="1:25" s="72" customFormat="1" ht="16.5" thickBot="1">
      <c r="B14" s="241"/>
      <c r="C14" s="242" t="s">
        <v>37</v>
      </c>
      <c r="D14" s="390" t="s">
        <v>78</v>
      </c>
      <c r="E14" s="200"/>
      <c r="F14" s="391"/>
      <c r="G14" s="392"/>
      <c r="H14" s="148"/>
      <c r="J14" s="140" t="s">
        <v>522</v>
      </c>
      <c r="K14" s="141" t="s">
        <v>52</v>
      </c>
      <c r="L14" s="142" t="s">
        <v>52</v>
      </c>
      <c r="M14" s="142" t="s">
        <v>52</v>
      </c>
      <c r="N14" s="142">
        <f>E13*V14</f>
        <v>0.83377382058141658</v>
      </c>
      <c r="O14" s="142" t="s">
        <v>52</v>
      </c>
      <c r="P14" s="142" t="s">
        <v>52</v>
      </c>
      <c r="Q14" s="213" t="s">
        <v>52</v>
      </c>
      <c r="T14" s="143" t="s">
        <v>524</v>
      </c>
      <c r="U14" s="144" t="s">
        <v>78</v>
      </c>
      <c r="V14" s="145">
        <f>バックグラウンドデータ!E46</f>
        <v>0.83377382058141658</v>
      </c>
      <c r="W14" s="146" t="s">
        <v>197</v>
      </c>
      <c r="X14" s="147" t="s">
        <v>197</v>
      </c>
      <c r="Y14" s="244" t="str">
        <f>バックグラウンドデータ!F46</f>
        <v>3EID</v>
      </c>
    </row>
    <row r="15" spans="1:25" s="72" customFormat="1" ht="16.5" thickBot="1">
      <c r="B15" s="241"/>
      <c r="C15" s="245" t="s">
        <v>94</v>
      </c>
      <c r="D15" s="210" t="s">
        <v>78</v>
      </c>
      <c r="E15" s="209"/>
      <c r="F15" s="245"/>
      <c r="G15" s="211"/>
      <c r="H15" s="148"/>
      <c r="J15" s="149" t="s">
        <v>259</v>
      </c>
      <c r="K15" s="150">
        <f>SUM(K8:K14)</f>
        <v>1.1332039999999999</v>
      </c>
      <c r="L15" s="151">
        <f>SUM(L8:L14)</f>
        <v>0.54197279999999992</v>
      </c>
      <c r="M15" s="151">
        <f>SUM(M8:M14)</f>
        <v>-1.2883583799999998</v>
      </c>
      <c r="N15" s="151">
        <f>SUM(N7:N14)</f>
        <v>0.83377382058141658</v>
      </c>
      <c r="O15" s="151">
        <f>SUM(O8:O14)</f>
        <v>0.67466000000000004</v>
      </c>
      <c r="P15" s="151">
        <f>SUM(P8:P14)</f>
        <v>0.15641749999999988</v>
      </c>
      <c r="Q15" s="219">
        <f>SUM(Q8:Q14)</f>
        <v>-1.305536</v>
      </c>
    </row>
    <row r="16" spans="1:25" s="72" customFormat="1" ht="16.5" thickBot="1">
      <c r="B16" s="241" t="s">
        <v>149</v>
      </c>
      <c r="C16" s="245" t="s">
        <v>39</v>
      </c>
      <c r="D16" s="210" t="s">
        <v>78</v>
      </c>
      <c r="E16" s="209"/>
      <c r="F16" s="245"/>
      <c r="G16" s="211"/>
      <c r="H16" s="148"/>
      <c r="J16" s="149" t="s">
        <v>218</v>
      </c>
      <c r="K16" s="326">
        <f>-(K15-$N$15)</f>
        <v>-0.2994301794185833</v>
      </c>
      <c r="L16" s="326">
        <f>-(L15-$N$15)</f>
        <v>0.29180102058141666</v>
      </c>
      <c r="M16" s="326">
        <f>-(M15-$N$15)</f>
        <v>2.1221322005814165</v>
      </c>
      <c r="N16" s="152" t="s">
        <v>52</v>
      </c>
      <c r="O16" s="326">
        <f>-(O15-$N$15)</f>
        <v>0.15911382058141654</v>
      </c>
      <c r="P16" s="326">
        <f>-(P15-$N$15)</f>
        <v>0.6773563205814167</v>
      </c>
      <c r="Q16" s="327">
        <f>-(Q15-$N$15)</f>
        <v>2.1393098205814165</v>
      </c>
      <c r="T16" s="342" t="s">
        <v>399</v>
      </c>
    </row>
    <row r="17" spans="1:9" s="72" customFormat="1">
      <c r="B17" s="241"/>
      <c r="C17" s="245" t="s">
        <v>30</v>
      </c>
      <c r="D17" s="210" t="s">
        <v>78</v>
      </c>
      <c r="E17" s="209"/>
      <c r="F17" s="245"/>
      <c r="G17" s="211"/>
      <c r="H17" s="148"/>
    </row>
    <row r="18" spans="1:9" s="72" customFormat="1">
      <c r="B18" s="241"/>
      <c r="C18" s="245" t="s">
        <v>95</v>
      </c>
      <c r="D18" s="210" t="s">
        <v>78</v>
      </c>
      <c r="E18" s="209"/>
      <c r="F18" s="245"/>
      <c r="G18" s="211"/>
      <c r="H18" s="148"/>
    </row>
    <row r="19" spans="1:9" s="72" customFormat="1">
      <c r="B19" s="247"/>
      <c r="C19" s="248" t="s">
        <v>96</v>
      </c>
      <c r="D19" s="215" t="s">
        <v>73</v>
      </c>
      <c r="E19" s="214"/>
      <c r="F19" s="248"/>
      <c r="G19" s="216"/>
      <c r="H19" s="148"/>
    </row>
    <row r="20" spans="1:9" s="72" customFormat="1">
      <c r="A20" s="73"/>
      <c r="B20" s="153"/>
      <c r="C20" s="148"/>
      <c r="D20" s="148"/>
      <c r="E20" s="148"/>
      <c r="F20" s="148"/>
      <c r="G20" s="148"/>
    </row>
    <row r="21" spans="1:9" s="72" customFormat="1" ht="16.5" thickBot="1">
      <c r="A21" s="73" t="s">
        <v>153</v>
      </c>
      <c r="I21" s="75" t="s">
        <v>151</v>
      </c>
    </row>
    <row r="22" spans="1:9" s="72" customFormat="1">
      <c r="B22" s="38" t="s">
        <v>552</v>
      </c>
      <c r="C22" s="39"/>
      <c r="D22" s="39"/>
      <c r="E22" s="39"/>
      <c r="F22" s="39"/>
      <c r="G22" s="155"/>
    </row>
    <row r="23" spans="1:9" s="72" customFormat="1">
      <c r="B23" s="49" t="s">
        <v>201</v>
      </c>
      <c r="C23" s="40"/>
      <c r="D23" s="40"/>
      <c r="E23" s="40"/>
      <c r="F23" s="40"/>
      <c r="G23" s="156"/>
    </row>
    <row r="24" spans="1:9" s="72" customFormat="1">
      <c r="B24" s="51" t="s">
        <v>202</v>
      </c>
      <c r="C24" s="42"/>
      <c r="D24" s="42"/>
      <c r="E24" s="42"/>
      <c r="F24" s="42"/>
      <c r="G24" s="157"/>
    </row>
    <row r="25" spans="1:9" s="72" customFormat="1">
      <c r="B25" s="50" t="s">
        <v>200</v>
      </c>
      <c r="C25" s="42"/>
      <c r="D25" s="42"/>
      <c r="E25" s="42"/>
      <c r="F25" s="42"/>
      <c r="G25" s="157"/>
    </row>
    <row r="26" spans="1:9" s="72" customFormat="1">
      <c r="B26" s="41"/>
      <c r="C26" s="42"/>
      <c r="D26" s="42"/>
      <c r="E26" s="42"/>
      <c r="F26" s="42"/>
      <c r="G26" s="157"/>
    </row>
    <row r="27" spans="1:9" s="72" customFormat="1" ht="16.5" thickBot="1">
      <c r="B27" s="43"/>
      <c r="C27" s="44"/>
      <c r="D27" s="44"/>
      <c r="E27" s="44"/>
      <c r="F27" s="44"/>
      <c r="G27" s="158"/>
    </row>
    <row r="28" spans="1:9" s="72" customFormat="1">
      <c r="B28" s="13" t="s">
        <v>66</v>
      </c>
      <c r="C28" s="14"/>
      <c r="D28" s="14"/>
      <c r="E28" s="14"/>
      <c r="F28" s="14"/>
      <c r="G28" s="11"/>
    </row>
    <row r="29" spans="1:9" s="72" customFormat="1">
      <c r="B29" s="49" t="s">
        <v>185</v>
      </c>
      <c r="C29" s="40"/>
      <c r="D29" s="40"/>
      <c r="E29" s="40"/>
      <c r="F29" s="40"/>
      <c r="G29" s="156"/>
    </row>
    <row r="30" spans="1:9" s="72" customFormat="1">
      <c r="B30" s="50" t="s">
        <v>186</v>
      </c>
      <c r="C30" s="42"/>
      <c r="D30" s="42"/>
      <c r="E30" s="42"/>
      <c r="F30" s="42"/>
      <c r="G30" s="157"/>
    </row>
    <row r="31" spans="1:9" s="72" customFormat="1">
      <c r="B31" s="48"/>
      <c r="C31" s="42"/>
      <c r="D31" s="42"/>
      <c r="E31" s="42"/>
      <c r="F31" s="42"/>
      <c r="G31" s="157"/>
    </row>
    <row r="32" spans="1:9" s="72" customFormat="1">
      <c r="B32" s="48"/>
      <c r="C32" s="42"/>
      <c r="D32" s="42"/>
      <c r="E32" s="42"/>
      <c r="F32" s="42"/>
      <c r="G32" s="157"/>
    </row>
    <row r="33" spans="1:7" s="72" customFormat="1">
      <c r="B33" s="48"/>
      <c r="C33" s="42"/>
      <c r="D33" s="42"/>
      <c r="E33" s="42"/>
      <c r="F33" s="42"/>
      <c r="G33" s="157"/>
    </row>
    <row r="34" spans="1:7" s="72" customFormat="1" ht="16.5" thickBot="1">
      <c r="B34" s="250"/>
      <c r="C34" s="44"/>
      <c r="D34" s="44"/>
      <c r="E34" s="44"/>
      <c r="F34" s="44"/>
      <c r="G34" s="158"/>
    </row>
    <row r="35" spans="1:7" s="72" customFormat="1">
      <c r="A35" s="73"/>
    </row>
    <row r="36" spans="1:7" s="72" customFormat="1">
      <c r="A36" s="73" t="s">
        <v>327</v>
      </c>
    </row>
    <row r="37" spans="1:7" s="72" customFormat="1"/>
    <row r="38" spans="1:7" s="72" customFormat="1"/>
    <row r="39" spans="1:7" s="72" customFormat="1"/>
    <row r="40" spans="1:7" s="72" customFormat="1"/>
    <row r="41" spans="1:7" s="72" customFormat="1"/>
    <row r="42" spans="1:7" s="72" customFormat="1"/>
    <row r="43" spans="1:7" s="72" customFormat="1"/>
    <row r="44" spans="1:7" s="72" customFormat="1"/>
    <row r="45" spans="1:7" s="72" customFormat="1"/>
    <row r="46" spans="1:7" s="72" customFormat="1"/>
    <row r="47" spans="1:7" s="72" customFormat="1"/>
    <row r="48" spans="1:7" s="72" customFormat="1"/>
    <row r="49" spans="2:4" s="72" customFormat="1"/>
    <row r="50" spans="2:4" s="72" customFormat="1" ht="18.75" customHeight="1"/>
    <row r="51" spans="2:4" s="72" customFormat="1"/>
    <row r="52" spans="2:4" s="72" customFormat="1"/>
    <row r="53" spans="2:4" s="72" customFormat="1"/>
    <row r="54" spans="2:4" s="72" customFormat="1"/>
    <row r="55" spans="2:4" s="72" customFormat="1">
      <c r="B55" s="153"/>
      <c r="D55" s="148"/>
    </row>
    <row r="56" spans="2:4" s="72" customFormat="1">
      <c r="B56" s="153"/>
      <c r="D56" s="148"/>
    </row>
    <row r="57" spans="2:4" s="72" customFormat="1">
      <c r="B57" s="153"/>
      <c r="D57" s="148"/>
    </row>
    <row r="58" spans="2:4" s="72" customFormat="1">
      <c r="B58" s="153"/>
      <c r="D58" s="148"/>
    </row>
    <row r="59" spans="2:4" s="72" customFormat="1">
      <c r="B59" s="153"/>
      <c r="D59" s="148"/>
    </row>
    <row r="60" spans="2:4" s="72" customFormat="1">
      <c r="B60" s="153"/>
      <c r="D60" s="148"/>
    </row>
    <row r="61" spans="2:4" s="72" customFormat="1"/>
    <row r="62" spans="2:4" s="72" customFormat="1"/>
    <row r="63" spans="2:4" s="72" customFormat="1"/>
    <row r="64" spans="2:4" s="72" customFormat="1"/>
    <row r="65" spans="2:2" s="72" customFormat="1"/>
    <row r="66" spans="2:2" s="72" customFormat="1">
      <c r="B66" s="72" t="s">
        <v>393</v>
      </c>
    </row>
    <row r="67" spans="2:2" s="72" customFormat="1">
      <c r="B67" s="72" t="s">
        <v>413</v>
      </c>
    </row>
    <row r="68" spans="2:2" s="72" customFormat="1">
      <c r="B68" s="72" t="s">
        <v>486</v>
      </c>
    </row>
    <row r="69" spans="2:2" s="72" customFormat="1">
      <c r="B69" s="72" t="s">
        <v>485</v>
      </c>
    </row>
    <row r="70" spans="2:2" s="72" customFormat="1">
      <c r="B70" s="72" t="s">
        <v>484</v>
      </c>
    </row>
    <row r="71" spans="2:2" s="72" customFormat="1">
      <c r="B71" s="72" t="s">
        <v>483</v>
      </c>
    </row>
    <row r="72" spans="2:2" s="72" customFormat="1"/>
    <row r="73" spans="2:2" s="72" customFormat="1"/>
    <row r="74" spans="2:2" s="72" customFormat="1"/>
    <row r="75" spans="2:2" s="72" customFormat="1"/>
    <row r="76" spans="2:2" s="72" customFormat="1"/>
    <row r="77" spans="2:2" s="72" customFormat="1"/>
    <row r="78" spans="2:2" s="72" customFormat="1"/>
    <row r="79" spans="2:2" s="72" customFormat="1"/>
    <row r="80" spans="2:2" s="72" customFormat="1"/>
    <row r="81" s="72" customFormat="1"/>
    <row r="82" s="72" customFormat="1"/>
    <row r="83" s="72" customFormat="1"/>
    <row r="84" s="72" customFormat="1"/>
    <row r="85" s="72" customFormat="1"/>
    <row r="86" s="72" customFormat="1"/>
    <row r="87" s="72" customFormat="1"/>
    <row r="88" s="72" customFormat="1"/>
    <row r="89" s="72" customFormat="1"/>
    <row r="90" s="72" customFormat="1"/>
    <row r="91" s="72" customFormat="1"/>
    <row r="92" s="72" customFormat="1"/>
    <row r="93" s="72" customFormat="1"/>
    <row r="94" s="72" customFormat="1"/>
    <row r="95" s="72" customFormat="1"/>
    <row r="96" s="72" customFormat="1"/>
    <row r="97" s="72" customFormat="1"/>
    <row r="98" s="72" customFormat="1"/>
    <row r="99" s="72" customFormat="1"/>
    <row r="100" s="72" customFormat="1"/>
    <row r="101" s="72" customFormat="1"/>
    <row r="102" s="72" customFormat="1"/>
    <row r="103" s="72" customFormat="1"/>
    <row r="104" s="72" customFormat="1"/>
    <row r="105" s="72" customFormat="1"/>
    <row r="106" s="72" customFormat="1"/>
    <row r="107" s="72" customFormat="1"/>
    <row r="108" s="72" customFormat="1"/>
    <row r="109" s="72" customFormat="1"/>
    <row r="110" s="72" customFormat="1"/>
    <row r="111" s="72" customFormat="1"/>
    <row r="112" s="72" customFormat="1"/>
    <row r="113" s="72" customFormat="1"/>
    <row r="114" s="72" customFormat="1"/>
    <row r="115" s="72" customFormat="1"/>
    <row r="116" s="72" customFormat="1"/>
    <row r="117" s="72" customFormat="1"/>
    <row r="118" s="72" customFormat="1"/>
    <row r="119" s="72" customFormat="1"/>
    <row r="120" s="72" customFormat="1"/>
    <row r="121" s="72" customFormat="1"/>
    <row r="122" s="72" customFormat="1"/>
    <row r="123" s="72" customFormat="1"/>
    <row r="124" s="72" customFormat="1"/>
    <row r="125" s="72" customFormat="1"/>
    <row r="126" s="72" customFormat="1"/>
    <row r="127" s="72" customFormat="1"/>
    <row r="128" s="72" customFormat="1"/>
    <row r="129" s="72" customFormat="1"/>
    <row r="130" s="72" customFormat="1"/>
    <row r="131" s="72" customFormat="1"/>
    <row r="132" s="72" customFormat="1"/>
    <row r="133" s="72" customFormat="1"/>
    <row r="134" s="72" customFormat="1"/>
    <row r="135" s="72" customFormat="1"/>
    <row r="136" s="72" customFormat="1"/>
    <row r="137" s="72" customFormat="1"/>
    <row r="138" s="72" customFormat="1"/>
    <row r="139" s="72" customFormat="1"/>
    <row r="140" s="72" customFormat="1"/>
    <row r="141" s="72" customFormat="1"/>
    <row r="142" s="72" customFormat="1"/>
    <row r="143" s="72" customFormat="1"/>
    <row r="144" s="72" customFormat="1"/>
    <row r="145" s="72" customFormat="1"/>
    <row r="146" s="72" customFormat="1"/>
    <row r="147" s="72" customFormat="1"/>
    <row r="148" s="72" customFormat="1"/>
    <row r="149" s="72" customFormat="1"/>
    <row r="150" s="72" customFormat="1"/>
    <row r="151" s="72" customFormat="1"/>
    <row r="152" s="72" customFormat="1"/>
    <row r="153" s="72" customFormat="1"/>
    <row r="154" s="72" customFormat="1"/>
    <row r="155" s="72" customFormat="1"/>
    <row r="156" s="72" customFormat="1"/>
    <row r="157" s="72" customFormat="1"/>
    <row r="158" s="72" customFormat="1"/>
    <row r="159" s="72" customFormat="1"/>
    <row r="160" s="72" customFormat="1"/>
    <row r="161" s="72" customFormat="1"/>
    <row r="162" s="72" customFormat="1"/>
    <row r="163" s="72" customFormat="1"/>
    <row r="164" s="72" customFormat="1"/>
    <row r="165" s="72" customFormat="1"/>
    <row r="166" s="72" customFormat="1"/>
    <row r="167" s="72" customFormat="1"/>
    <row r="168" s="72" customFormat="1"/>
    <row r="169" s="72" customFormat="1"/>
    <row r="170" s="72" customFormat="1"/>
    <row r="171" s="72" customFormat="1"/>
    <row r="172" s="72" customFormat="1"/>
    <row r="173" s="72" customFormat="1"/>
    <row r="174" s="72" customFormat="1"/>
    <row r="175" s="72" customFormat="1"/>
    <row r="176" s="72" customFormat="1"/>
    <row r="177" s="72" customFormat="1"/>
    <row r="178" s="72" customFormat="1"/>
    <row r="179" s="72" customFormat="1"/>
    <row r="180" s="72" customFormat="1"/>
    <row r="181" s="72" customFormat="1"/>
    <row r="182" s="72" customFormat="1"/>
    <row r="183" s="72" customFormat="1"/>
    <row r="184" s="72" customFormat="1"/>
    <row r="185" s="72" customFormat="1"/>
    <row r="186" s="72" customFormat="1"/>
    <row r="187" s="72" customFormat="1"/>
    <row r="188" s="72" customFormat="1"/>
    <row r="189" s="72" customFormat="1"/>
    <row r="190" s="72" customFormat="1"/>
    <row r="191" s="72" customFormat="1"/>
    <row r="192" s="72" customFormat="1"/>
    <row r="193" s="72" customFormat="1"/>
    <row r="194" s="72" customFormat="1"/>
    <row r="195" s="72" customFormat="1"/>
    <row r="196" s="72" customFormat="1"/>
    <row r="197" s="72" customFormat="1"/>
    <row r="198" s="72" customFormat="1"/>
    <row r="199" s="72" customFormat="1"/>
    <row r="200" s="72" customFormat="1"/>
    <row r="201" s="72" customFormat="1"/>
    <row r="202" s="72" customFormat="1"/>
    <row r="203" s="72" customFormat="1"/>
    <row r="204" s="72" customFormat="1"/>
    <row r="205" s="72" customFormat="1"/>
    <row r="206" s="72" customFormat="1"/>
    <row r="207" s="72" customFormat="1"/>
    <row r="208" s="72" customFormat="1"/>
    <row r="209" s="72" customFormat="1"/>
    <row r="210" s="72" customFormat="1"/>
    <row r="211" s="72" customFormat="1"/>
    <row r="212" s="72" customFormat="1"/>
    <row r="213" s="72" customFormat="1"/>
    <row r="214" s="72" customFormat="1"/>
    <row r="215" s="72" customFormat="1"/>
    <row r="216" s="72" customFormat="1"/>
    <row r="217" s="72" customFormat="1"/>
    <row r="218" s="72" customFormat="1"/>
    <row r="219" s="72" customFormat="1"/>
    <row r="220" s="72" customFormat="1"/>
    <row r="221" s="72" customFormat="1"/>
    <row r="222" s="72" customFormat="1"/>
    <row r="223" s="72" customFormat="1"/>
    <row r="224" s="72" customFormat="1"/>
    <row r="225" s="72" customFormat="1"/>
    <row r="226" s="72" customFormat="1"/>
    <row r="227" s="72" customFormat="1"/>
    <row r="228" s="72" customFormat="1"/>
    <row r="229" s="72" customFormat="1"/>
    <row r="230" s="72" customFormat="1"/>
    <row r="231" s="72" customFormat="1"/>
    <row r="232" s="72" customFormat="1"/>
    <row r="233" s="72" customFormat="1"/>
    <row r="234" s="72" customFormat="1"/>
    <row r="235" s="72" customFormat="1"/>
    <row r="236" s="72" customFormat="1"/>
    <row r="237" s="72" customFormat="1"/>
    <row r="238" s="72" customFormat="1"/>
    <row r="239" s="72" customFormat="1"/>
    <row r="240" s="72" customFormat="1"/>
    <row r="241" s="72" customFormat="1"/>
    <row r="242" s="72" customFormat="1"/>
    <row r="243" s="72" customFormat="1"/>
    <row r="244" s="72" customFormat="1"/>
    <row r="245" s="72" customFormat="1"/>
    <row r="246" s="72" customFormat="1"/>
    <row r="247" s="72" customFormat="1"/>
    <row r="248" s="72" customFormat="1"/>
    <row r="249" s="72" customFormat="1"/>
    <row r="250" s="72" customFormat="1"/>
    <row r="251" s="72" customFormat="1"/>
    <row r="252" s="72" customFormat="1"/>
    <row r="253" s="72" customFormat="1"/>
    <row r="254" s="72" customFormat="1"/>
    <row r="255" s="72" customFormat="1"/>
    <row r="256" s="72" customFormat="1"/>
    <row r="257" s="72" customFormat="1"/>
    <row r="258" s="72" customFormat="1"/>
    <row r="259" s="72" customFormat="1"/>
    <row r="260" s="72" customFormat="1"/>
    <row r="261" s="72" customFormat="1"/>
    <row r="262" s="72" customFormat="1"/>
    <row r="263" s="72" customFormat="1"/>
    <row r="264" s="72" customFormat="1"/>
    <row r="265" s="72" customFormat="1"/>
    <row r="266" s="72" customFormat="1"/>
    <row r="267" s="72" customFormat="1"/>
    <row r="268" s="72" customFormat="1"/>
    <row r="269" s="72" customFormat="1"/>
    <row r="270" s="72" customFormat="1"/>
    <row r="271" s="72" customFormat="1"/>
    <row r="272" s="72" customFormat="1"/>
    <row r="273" s="72" customFormat="1"/>
    <row r="274" s="72" customFormat="1"/>
    <row r="275" s="72" customFormat="1"/>
    <row r="276" s="72" customFormat="1"/>
    <row r="277" s="72" customFormat="1"/>
    <row r="278" s="72" customFormat="1"/>
    <row r="279" s="72" customFormat="1"/>
    <row r="280" s="72" customFormat="1"/>
    <row r="281" s="72" customFormat="1"/>
    <row r="282" s="72" customFormat="1"/>
    <row r="283" s="72" customFormat="1"/>
    <row r="284" s="72" customFormat="1"/>
    <row r="285" s="72" customFormat="1"/>
    <row r="286" s="72" customFormat="1"/>
    <row r="287" s="72" customFormat="1"/>
    <row r="288" s="72" customFormat="1"/>
    <row r="289" s="72" customFormat="1"/>
    <row r="290" s="72" customFormat="1"/>
    <row r="291" s="72" customFormat="1"/>
    <row r="292" s="72" customFormat="1"/>
    <row r="293" s="72" customFormat="1"/>
    <row r="294" s="72" customFormat="1"/>
    <row r="295" s="72" customFormat="1"/>
    <row r="296" s="72" customFormat="1"/>
    <row r="297" s="72" customFormat="1"/>
    <row r="298" s="72" customFormat="1"/>
    <row r="299" s="72" customFormat="1"/>
    <row r="300" s="72" customFormat="1"/>
    <row r="301" s="72" customFormat="1"/>
    <row r="302" s="72" customFormat="1"/>
    <row r="303" s="72" customFormat="1"/>
    <row r="304" s="72" customFormat="1"/>
    <row r="305" s="72" customFormat="1"/>
    <row r="306" s="72" customFormat="1"/>
    <row r="307" s="72" customFormat="1"/>
    <row r="308" s="72" customFormat="1"/>
    <row r="309" s="72" customFormat="1"/>
    <row r="310" s="72" customFormat="1"/>
    <row r="311" s="72" customFormat="1"/>
    <row r="312" s="72" customFormat="1"/>
    <row r="313" s="72" customFormat="1"/>
    <row r="314" s="72" customFormat="1"/>
    <row r="315" s="72" customFormat="1"/>
    <row r="316" s="72" customFormat="1"/>
    <row r="317" s="72" customFormat="1"/>
    <row r="318" s="72" customFormat="1"/>
    <row r="319" s="72" customFormat="1"/>
    <row r="320" s="72" customFormat="1"/>
    <row r="321" s="72" customFormat="1"/>
    <row r="322" s="72" customFormat="1"/>
    <row r="323" s="72" customFormat="1"/>
    <row r="324" s="72" customFormat="1"/>
    <row r="325" s="72" customFormat="1"/>
    <row r="326" s="72" customFormat="1"/>
    <row r="327" s="72" customFormat="1"/>
    <row r="328" s="72" customFormat="1"/>
    <row r="329" s="72" customFormat="1"/>
    <row r="330" s="72" customFormat="1"/>
    <row r="331" s="72" customFormat="1"/>
    <row r="332" s="72" customFormat="1"/>
    <row r="333" s="72" customFormat="1"/>
    <row r="334" s="72" customFormat="1"/>
    <row r="335" s="72" customFormat="1"/>
    <row r="336" s="72" customFormat="1"/>
    <row r="337" s="72" customFormat="1"/>
    <row r="338" s="72" customFormat="1"/>
    <row r="339" s="72" customFormat="1"/>
    <row r="340" s="72" customFormat="1"/>
    <row r="341" s="72" customFormat="1"/>
    <row r="342" s="72" customFormat="1"/>
    <row r="343" s="72" customFormat="1"/>
    <row r="344" s="72" customFormat="1"/>
    <row r="345" s="72" customFormat="1"/>
    <row r="346" s="72" customFormat="1"/>
    <row r="347" s="72" customFormat="1"/>
    <row r="348" s="72" customFormat="1"/>
    <row r="349" s="72" customFormat="1"/>
    <row r="350" s="72" customFormat="1"/>
    <row r="351" s="72" customFormat="1"/>
    <row r="352" s="72" customFormat="1"/>
    <row r="353" s="72" customFormat="1"/>
    <row r="354" s="72" customFormat="1"/>
    <row r="355" s="72" customFormat="1"/>
    <row r="356" s="72" customFormat="1"/>
    <row r="357" s="72" customFormat="1"/>
    <row r="358" s="72" customFormat="1"/>
    <row r="359" s="72" customFormat="1"/>
    <row r="360" s="72" customFormat="1"/>
    <row r="361" s="72" customFormat="1"/>
    <row r="362" s="72" customFormat="1"/>
    <row r="363" s="72" customFormat="1"/>
    <row r="364" s="72" customFormat="1"/>
    <row r="365" s="72" customFormat="1"/>
    <row r="366" s="72" customFormat="1"/>
    <row r="367" s="72" customFormat="1"/>
    <row r="368" s="72" customFormat="1"/>
    <row r="369" s="72" customFormat="1"/>
    <row r="370" s="72" customFormat="1"/>
    <row r="371" s="72" customFormat="1"/>
    <row r="372" s="72" customFormat="1"/>
    <row r="373" s="72" customFormat="1"/>
    <row r="374" s="72" customFormat="1"/>
    <row r="375" s="72" customFormat="1"/>
    <row r="376" s="72" customFormat="1"/>
    <row r="377" s="72" customFormat="1"/>
    <row r="378" s="72" customFormat="1"/>
    <row r="379" s="72" customFormat="1"/>
    <row r="380" s="72" customFormat="1"/>
    <row r="381" s="72" customFormat="1"/>
    <row r="382" s="72" customFormat="1"/>
    <row r="383" s="72" customFormat="1"/>
    <row r="384" s="72" customFormat="1"/>
    <row r="385" s="72" customFormat="1"/>
    <row r="386" s="72" customFormat="1"/>
    <row r="387" s="72" customFormat="1"/>
    <row r="388" s="72" customFormat="1"/>
    <row r="389" s="72" customFormat="1"/>
    <row r="390" s="72" customFormat="1"/>
    <row r="391" s="72" customFormat="1"/>
    <row r="392" s="72" customFormat="1"/>
    <row r="393" s="72" customFormat="1"/>
    <row r="394" s="72" customFormat="1"/>
    <row r="395" s="72" customFormat="1"/>
    <row r="396" s="72" customFormat="1"/>
    <row r="397" s="72" customFormat="1"/>
    <row r="398" s="72" customFormat="1"/>
    <row r="399" s="72" customFormat="1"/>
    <row r="400" s="72" customFormat="1"/>
    <row r="401" s="72" customFormat="1"/>
    <row r="402" s="72" customFormat="1"/>
    <row r="403" s="72" customFormat="1"/>
    <row r="404" s="72" customFormat="1"/>
    <row r="405" s="72" customFormat="1"/>
    <row r="406" s="72" customFormat="1"/>
    <row r="407" s="72" customFormat="1"/>
    <row r="408" s="72" customFormat="1"/>
    <row r="409" s="72" customFormat="1"/>
    <row r="410" s="72" customFormat="1"/>
    <row r="411" s="72" customFormat="1"/>
    <row r="412" s="72" customFormat="1"/>
    <row r="413" s="72" customFormat="1"/>
    <row r="414" s="72" customFormat="1"/>
    <row r="415" s="72" customFormat="1"/>
    <row r="416" s="72" customFormat="1"/>
    <row r="417" s="72" customFormat="1"/>
    <row r="418" s="72" customFormat="1"/>
    <row r="419" s="72" customFormat="1"/>
    <row r="420" s="72" customFormat="1"/>
    <row r="421" s="72" customFormat="1"/>
    <row r="422" s="72" customFormat="1"/>
    <row r="423" s="72" customFormat="1"/>
    <row r="424" s="72" customFormat="1"/>
    <row r="425" s="72" customFormat="1"/>
    <row r="426" s="72" customFormat="1"/>
    <row r="427" s="72" customFormat="1"/>
    <row r="428" s="72" customFormat="1"/>
    <row r="429" s="72" customFormat="1"/>
    <row r="430" s="72" customFormat="1"/>
    <row r="431" s="72" customFormat="1"/>
    <row r="432" s="72" customFormat="1"/>
    <row r="433" s="72" customFormat="1"/>
    <row r="434" s="72" customFormat="1"/>
    <row r="435" s="72" customFormat="1"/>
    <row r="436" s="72" customFormat="1"/>
    <row r="437" s="72" customFormat="1"/>
    <row r="438" s="72" customFormat="1"/>
    <row r="439" s="72" customFormat="1"/>
    <row r="440" s="72" customFormat="1"/>
    <row r="441" s="72" customFormat="1"/>
    <row r="442" s="72" customFormat="1"/>
    <row r="443" s="72" customFormat="1"/>
    <row r="444" s="72" customFormat="1"/>
    <row r="445" s="72" customFormat="1"/>
    <row r="446" s="72" customFormat="1"/>
    <row r="447" s="72" customFormat="1"/>
    <row r="448" s="72" customFormat="1"/>
    <row r="449" s="72" customFormat="1"/>
    <row r="450" s="72" customFormat="1"/>
    <row r="451" s="72" customFormat="1"/>
    <row r="452" s="72" customFormat="1"/>
    <row r="453" s="72" customFormat="1"/>
    <row r="454" s="72" customFormat="1"/>
    <row r="455" s="72" customFormat="1"/>
    <row r="456" s="72" customFormat="1"/>
    <row r="457" s="72" customFormat="1"/>
    <row r="458" s="72" customFormat="1"/>
    <row r="459" s="72" customFormat="1"/>
    <row r="460" s="72" customFormat="1"/>
    <row r="461" s="72" customFormat="1"/>
    <row r="462" s="72" customFormat="1"/>
    <row r="463" s="72" customFormat="1"/>
    <row r="464" s="72" customFormat="1"/>
    <row r="465" s="72" customFormat="1"/>
    <row r="466" s="72" customFormat="1"/>
    <row r="467" s="72" customFormat="1"/>
    <row r="468" s="72" customFormat="1"/>
    <row r="469" s="72" customFormat="1"/>
    <row r="470" s="72" customFormat="1"/>
    <row r="471" s="72" customFormat="1"/>
    <row r="472" s="72" customFormat="1"/>
    <row r="473" s="72" customFormat="1"/>
    <row r="474" s="72" customFormat="1"/>
    <row r="475" s="72" customFormat="1"/>
    <row r="476" s="72" customFormat="1"/>
    <row r="477" s="72" customFormat="1"/>
    <row r="478" s="72" customFormat="1"/>
    <row r="479" s="72" customFormat="1"/>
    <row r="480" s="72" customFormat="1"/>
    <row r="481" s="72" customFormat="1"/>
    <row r="482" s="72" customFormat="1"/>
    <row r="483" s="72" customFormat="1"/>
    <row r="484" s="72" customFormat="1"/>
    <row r="485" s="72" customFormat="1"/>
    <row r="486" s="72" customFormat="1"/>
    <row r="487" s="72" customFormat="1"/>
    <row r="488" s="72" customFormat="1"/>
    <row r="489" s="72" customFormat="1"/>
    <row r="490" s="72" customFormat="1"/>
    <row r="491" s="72" customFormat="1"/>
    <row r="492" s="72" customFormat="1"/>
    <row r="493" s="72" customFormat="1"/>
    <row r="494" s="72" customFormat="1"/>
    <row r="495" s="72" customFormat="1"/>
    <row r="496" s="72" customFormat="1"/>
    <row r="497" s="72" customFormat="1"/>
    <row r="498" s="72" customFormat="1"/>
    <row r="499" s="72" customFormat="1"/>
    <row r="500" s="72" customFormat="1"/>
    <row r="501" s="72" customFormat="1"/>
    <row r="502" s="72" customFormat="1"/>
    <row r="503" s="72" customFormat="1"/>
    <row r="504" s="72" customFormat="1"/>
    <row r="505" s="72" customFormat="1"/>
    <row r="506" s="72" customFormat="1"/>
    <row r="507" s="72" customFormat="1"/>
    <row r="508" s="72" customFormat="1"/>
    <row r="509" s="72" customFormat="1"/>
    <row r="510" s="72" customFormat="1"/>
    <row r="511" s="72" customFormat="1"/>
    <row r="512" s="72" customFormat="1"/>
    <row r="513" s="72" customFormat="1"/>
    <row r="514" s="72" customFormat="1"/>
    <row r="515" s="72" customFormat="1"/>
    <row r="516" s="72" customFormat="1"/>
    <row r="517" s="72" customFormat="1"/>
    <row r="518" s="72" customFormat="1"/>
    <row r="519" s="72" customFormat="1"/>
    <row r="520" s="72" customFormat="1"/>
    <row r="521" s="72" customFormat="1"/>
    <row r="522" s="72" customFormat="1"/>
    <row r="523" s="72" customFormat="1"/>
    <row r="524" s="72" customFormat="1"/>
    <row r="525" s="72" customFormat="1"/>
    <row r="526" s="72" customFormat="1"/>
    <row r="527" s="72" customFormat="1"/>
    <row r="528" s="72" customFormat="1"/>
    <row r="529" s="72" customFormat="1"/>
    <row r="530" s="72" customFormat="1"/>
    <row r="531" s="72" customFormat="1"/>
    <row r="532" s="72" customFormat="1"/>
    <row r="533" s="72" customFormat="1"/>
    <row r="534" s="72" customFormat="1"/>
    <row r="535" s="72" customFormat="1"/>
    <row r="536" s="72" customFormat="1"/>
    <row r="537" s="72" customFormat="1"/>
    <row r="538" s="72" customFormat="1"/>
    <row r="539" s="72" customFormat="1"/>
    <row r="540" s="72" customFormat="1"/>
    <row r="541" s="72" customFormat="1"/>
    <row r="542" s="72" customFormat="1"/>
    <row r="543" s="72" customFormat="1"/>
    <row r="544" s="72" customFormat="1"/>
    <row r="545" s="72" customFormat="1"/>
    <row r="546" s="72" customFormat="1"/>
    <row r="547" s="72" customFormat="1"/>
    <row r="548" s="72" customFormat="1"/>
    <row r="549" s="72" customFormat="1"/>
    <row r="550" s="72" customFormat="1"/>
    <row r="551" s="72" customFormat="1"/>
    <row r="552" s="72" customFormat="1"/>
    <row r="553" s="72" customFormat="1"/>
    <row r="554" s="72" customFormat="1"/>
    <row r="555" s="72" customFormat="1"/>
    <row r="556" s="72" customFormat="1"/>
    <row r="557" s="72" customFormat="1"/>
    <row r="558" s="72" customFormat="1"/>
    <row r="559" s="72" customFormat="1"/>
    <row r="560" s="72" customFormat="1"/>
    <row r="561" s="72" customFormat="1"/>
    <row r="562" s="72" customFormat="1"/>
    <row r="563" s="72" customFormat="1"/>
    <row r="564" s="72" customFormat="1"/>
    <row r="565" s="72" customFormat="1"/>
    <row r="566" s="72" customFormat="1"/>
    <row r="567" s="72" customFormat="1"/>
    <row r="568" s="72" customFormat="1"/>
    <row r="569" s="72" customFormat="1"/>
    <row r="570" s="72" customFormat="1"/>
    <row r="571" s="72" customFormat="1"/>
    <row r="572" s="72" customFormat="1"/>
    <row r="573" s="72" customFormat="1"/>
    <row r="574" s="72" customFormat="1"/>
    <row r="575" s="72" customFormat="1"/>
    <row r="576" s="72" customFormat="1"/>
    <row r="577" s="72" customFormat="1"/>
    <row r="578" s="72" customFormat="1"/>
    <row r="579" s="72" customFormat="1"/>
    <row r="580" s="72" customFormat="1"/>
    <row r="581" s="72" customFormat="1"/>
    <row r="582" s="72" customFormat="1"/>
    <row r="583" s="72" customFormat="1"/>
    <row r="584" s="72" customFormat="1"/>
    <row r="585" s="72" customFormat="1"/>
    <row r="586" s="72" customFormat="1"/>
    <row r="587" s="72" customFormat="1"/>
    <row r="588" s="72" customFormat="1"/>
    <row r="589" s="72" customFormat="1"/>
    <row r="590" s="72" customFormat="1"/>
    <row r="591" s="72" customFormat="1"/>
    <row r="592" s="72" customFormat="1"/>
    <row r="593" s="72" customFormat="1"/>
    <row r="594" s="72" customFormat="1"/>
    <row r="595" s="72" customFormat="1"/>
    <row r="596" s="72" customFormat="1"/>
    <row r="597" s="72" customFormat="1"/>
    <row r="598" s="72" customFormat="1"/>
    <row r="599" s="72" customFormat="1"/>
    <row r="600" s="72" customFormat="1"/>
    <row r="601" s="72" customFormat="1"/>
    <row r="602" s="72" customFormat="1"/>
    <row r="603" s="72" customFormat="1"/>
    <row r="604" s="72" customFormat="1"/>
    <row r="605" s="72" customFormat="1"/>
    <row r="606" s="72" customFormat="1"/>
    <row r="607" s="72" customFormat="1"/>
    <row r="608" s="72" customFormat="1"/>
    <row r="609" s="72" customFormat="1"/>
    <row r="610" s="72" customFormat="1"/>
    <row r="611" s="72" customFormat="1"/>
    <row r="612" s="72" customFormat="1"/>
    <row r="613" s="72" customFormat="1"/>
    <row r="614" s="72" customFormat="1"/>
    <row r="615" s="72" customFormat="1"/>
    <row r="616" s="72" customFormat="1"/>
    <row r="617" s="72" customFormat="1"/>
    <row r="618" s="72" customFormat="1"/>
    <row r="619" s="72" customFormat="1"/>
    <row r="620" s="72" customFormat="1"/>
    <row r="621" s="72" customFormat="1"/>
    <row r="622" s="72" customFormat="1"/>
    <row r="623" s="72" customFormat="1"/>
    <row r="624" s="72" customFormat="1"/>
    <row r="625" s="72" customFormat="1"/>
    <row r="626" s="72" customFormat="1"/>
    <row r="627" s="72" customFormat="1"/>
    <row r="628" s="72" customFormat="1"/>
    <row r="629" s="72" customFormat="1"/>
    <row r="630" s="72" customFormat="1"/>
    <row r="631" s="72" customFormat="1"/>
    <row r="632" s="72" customFormat="1"/>
    <row r="633" s="72" customFormat="1"/>
    <row r="634" s="72" customFormat="1"/>
    <row r="635" s="72" customFormat="1"/>
    <row r="636" s="72" customFormat="1"/>
    <row r="637" s="72" customFormat="1"/>
    <row r="638" s="72" customFormat="1"/>
    <row r="639" s="72" customFormat="1"/>
    <row r="640" s="72" customFormat="1"/>
    <row r="641" s="72" customFormat="1"/>
    <row r="642" s="72" customFormat="1"/>
    <row r="643" s="72" customFormat="1"/>
    <row r="644" s="72" customFormat="1"/>
    <row r="645" s="72" customFormat="1"/>
    <row r="646" s="72" customFormat="1"/>
    <row r="647" s="72" customFormat="1"/>
    <row r="648" s="72" customFormat="1"/>
    <row r="649" s="72" customFormat="1"/>
    <row r="650" s="72" customFormat="1"/>
    <row r="651" s="72" customFormat="1"/>
    <row r="652" s="72" customFormat="1"/>
    <row r="653" s="72" customFormat="1"/>
    <row r="654" s="72" customFormat="1"/>
    <row r="655" s="72" customFormat="1"/>
    <row r="656" s="72" customFormat="1"/>
    <row r="657" s="72" customFormat="1"/>
    <row r="658" s="72" customFormat="1"/>
    <row r="659" s="72" customFormat="1"/>
    <row r="660" s="72" customFormat="1"/>
    <row r="661" s="72" customFormat="1"/>
    <row r="662" s="72" customFormat="1"/>
    <row r="663" s="72" customFormat="1"/>
    <row r="664" s="72" customFormat="1"/>
    <row r="665" s="72" customFormat="1"/>
    <row r="666" s="72" customFormat="1"/>
    <row r="667" s="72" customFormat="1"/>
    <row r="668" s="72" customFormat="1"/>
    <row r="669" s="72" customFormat="1"/>
    <row r="670" s="72" customFormat="1"/>
    <row r="671" s="72" customFormat="1"/>
    <row r="672" s="72" customFormat="1"/>
    <row r="673" s="72" customFormat="1"/>
    <row r="674" s="72" customFormat="1"/>
    <row r="675" s="72" customFormat="1"/>
    <row r="676" s="72" customFormat="1"/>
    <row r="677" s="72" customFormat="1"/>
    <row r="678" s="72" customFormat="1"/>
    <row r="679" s="72" customFormat="1"/>
    <row r="680" s="72" customFormat="1"/>
    <row r="681" s="72" customFormat="1"/>
    <row r="682" s="72" customFormat="1"/>
    <row r="683" s="72" customFormat="1"/>
    <row r="684" s="72" customFormat="1"/>
    <row r="685" s="72" customFormat="1"/>
    <row r="686" s="72" customFormat="1"/>
    <row r="687" s="72" customFormat="1"/>
    <row r="688" s="72" customFormat="1"/>
    <row r="689" spans="1:26" s="72" customFormat="1"/>
    <row r="690" spans="1:26" s="72" customFormat="1">
      <c r="A690" s="154"/>
      <c r="O690" s="154"/>
      <c r="P690" s="154"/>
      <c r="Q690" s="154"/>
      <c r="R690" s="154"/>
      <c r="S690" s="154"/>
      <c r="T690" s="154"/>
      <c r="U690" s="154"/>
      <c r="V690" s="154"/>
      <c r="W690" s="154"/>
      <c r="X690" s="154"/>
      <c r="Y690" s="154"/>
      <c r="Z690" s="154"/>
    </row>
  </sheetData>
  <sheetProtection algorithmName="SHA-512" hashValue="wG5u1O0v1KAZwvLai4KVxpZZ5Y0CEcCeDA/T0T6vTi2+WKXRygz7unN6D1wUSgduthJ2c1aXs8v/f8OoI8p5TQ==" saltValue="v0JmGgMKBW11QxM4ouU7XA==" spinCount="100000" sheet="1" objects="1" scenarios="1"/>
  <protectedRanges>
    <protectedRange sqref="B31:G34 C29:G30" name="範囲3"/>
    <protectedRange sqref="B26:G27 C23:G25" name="範囲2"/>
    <protectedRange sqref="C8:G8 C13:G19 G9:G12 C9:E12" name="範囲1"/>
    <protectedRange sqref="F9:F12" name="範囲1_1"/>
    <protectedRange sqref="B23:B25" name="範囲2_2"/>
    <protectedRange sqref="B29:B30" name="範囲3_2"/>
  </protectedRanges>
  <mergeCells count="2">
    <mergeCell ref="K6:M6"/>
    <mergeCell ref="O6:Q6"/>
  </mergeCells>
  <phoneticPr fontId="9"/>
  <pageMargins left="0.70866141732283472" right="0.70866141732283472" top="0.78740157480314965" bottom="0.78740157480314965" header="0.31496062992125984" footer="0.31496062992125984"/>
  <pageSetup paperSize="9" scale="48" orientation="landscape" r:id="rId1"/>
  <headerFooter>
    <oddHeader>&amp;L&amp;D&amp;C&amp;A&amp;R&amp;F</oddHead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3B421-345C-4CEC-9640-714A4C493AFC}">
  <sheetPr>
    <pageSetUpPr fitToPage="1"/>
  </sheetPr>
  <dimension ref="A4:Z690"/>
  <sheetViews>
    <sheetView showGridLines="0" tabSelected="1" topLeftCell="A17" zoomScaleNormal="100" workbookViewId="0">
      <selection activeCell="G34" sqref="G34"/>
    </sheetView>
  </sheetViews>
  <sheetFormatPr defaultColWidth="10.77734375" defaultRowHeight="15.75"/>
  <cols>
    <col min="1" max="1" width="1.5546875" style="713" customWidth="1"/>
    <col min="2" max="2" width="11.5546875" style="442" customWidth="1"/>
    <col min="3" max="3" width="24.21875" style="442" customWidth="1"/>
    <col min="4" max="4" width="7.5546875" style="442" customWidth="1"/>
    <col min="5" max="6" width="13.5546875" style="442" customWidth="1"/>
    <col min="7" max="7" width="20.77734375" style="442" bestFit="1" customWidth="1"/>
    <col min="8" max="9" width="1.5546875" style="442" customWidth="1"/>
    <col min="10" max="10" width="19" style="442" customWidth="1"/>
    <col min="11" max="11" width="10.77734375" style="442" customWidth="1"/>
    <col min="12" max="14" width="10.77734375" style="442"/>
    <col min="15" max="17" width="10.77734375" style="713"/>
    <col min="18" max="19" width="1.5546875" style="713" customWidth="1"/>
    <col min="20" max="20" width="22" style="713" customWidth="1"/>
    <col min="21" max="21" width="7.5546875" style="713" customWidth="1"/>
    <col min="22" max="24" width="10.77734375" style="713"/>
    <col min="25" max="25" width="27" style="713" bestFit="1" customWidth="1"/>
    <col min="26" max="16384" width="10.77734375" style="713"/>
  </cols>
  <sheetData>
    <row r="4" spans="1:25" s="442" customFormat="1" ht="16.5" thickBot="1">
      <c r="A4" s="615" t="s">
        <v>147</v>
      </c>
      <c r="B4" s="616"/>
      <c r="D4" s="616"/>
      <c r="I4" s="617" t="s">
        <v>48</v>
      </c>
      <c r="J4" s="618"/>
      <c r="O4" s="619"/>
      <c r="P4" s="619"/>
      <c r="Q4" s="619"/>
      <c r="S4" s="615" t="s">
        <v>152</v>
      </c>
    </row>
    <row r="5" spans="1:25" s="442" customFormat="1">
      <c r="B5" s="620"/>
      <c r="C5" s="621"/>
      <c r="D5" s="622"/>
      <c r="E5" s="623" t="s">
        <v>150</v>
      </c>
      <c r="F5" s="624"/>
      <c r="G5" s="625" t="s">
        <v>222</v>
      </c>
      <c r="J5" s="626"/>
      <c r="K5" s="627" t="str">
        <f>"CO2排出量 (kg-CO2/"&amp;D13&amp;"-主生成物)"</f>
        <v>CO2排出量 (kg-CO2/kg-主生成物)</v>
      </c>
      <c r="L5" s="627"/>
      <c r="M5" s="627"/>
      <c r="N5" s="627"/>
      <c r="O5" s="627"/>
      <c r="P5" s="627"/>
      <c r="Q5" s="629"/>
      <c r="T5" s="630"/>
      <c r="U5" s="631"/>
      <c r="V5" s="627" t="s">
        <v>313</v>
      </c>
      <c r="W5" s="627"/>
      <c r="X5" s="627"/>
      <c r="Y5" s="632" t="s">
        <v>235</v>
      </c>
    </row>
    <row r="6" spans="1:25" s="442" customFormat="1">
      <c r="B6" s="633" t="s">
        <v>76</v>
      </c>
      <c r="C6" s="634" t="s">
        <v>181</v>
      </c>
      <c r="D6" s="635" t="s">
        <v>81</v>
      </c>
      <c r="E6" s="636" t="s">
        <v>551</v>
      </c>
      <c r="F6" s="637" t="s">
        <v>46</v>
      </c>
      <c r="G6" s="638" t="s">
        <v>83</v>
      </c>
      <c r="J6" s="639" t="s">
        <v>181</v>
      </c>
      <c r="K6" s="640" t="s">
        <v>553</v>
      </c>
      <c r="L6" s="640"/>
      <c r="M6" s="641"/>
      <c r="N6" s="642" t="s">
        <v>522</v>
      </c>
      <c r="O6" s="973" t="str">
        <f>F6</f>
        <v>化学量論</v>
      </c>
      <c r="P6" s="640"/>
      <c r="Q6" s="644"/>
      <c r="T6" s="645" t="s">
        <v>181</v>
      </c>
      <c r="U6" s="646" t="s">
        <v>81</v>
      </c>
      <c r="V6" s="647" t="s">
        <v>50</v>
      </c>
      <c r="W6" s="648" t="s">
        <v>51</v>
      </c>
      <c r="X6" s="649" t="s">
        <v>139</v>
      </c>
      <c r="Y6" s="650"/>
    </row>
    <row r="7" spans="1:25" s="442" customFormat="1" ht="16.5" thickBot="1">
      <c r="B7" s="651"/>
      <c r="C7" s="652"/>
      <c r="D7" s="653"/>
      <c r="E7" s="654"/>
      <c r="F7" s="655"/>
      <c r="G7" s="656"/>
      <c r="H7" s="657"/>
      <c r="J7" s="658"/>
      <c r="K7" s="659" t="s">
        <v>50</v>
      </c>
      <c r="L7" s="660" t="s">
        <v>51</v>
      </c>
      <c r="M7" s="660" t="s">
        <v>139</v>
      </c>
      <c r="N7" s="853"/>
      <c r="O7" s="660" t="s">
        <v>50</v>
      </c>
      <c r="P7" s="660" t="s">
        <v>51</v>
      </c>
      <c r="Q7" s="662" t="s">
        <v>139</v>
      </c>
      <c r="T7" s="663"/>
      <c r="U7" s="664"/>
      <c r="V7" s="665"/>
      <c r="W7" s="666"/>
      <c r="X7" s="667"/>
      <c r="Y7" s="668"/>
    </row>
    <row r="8" spans="1:25" s="442" customFormat="1">
      <c r="B8" s="669"/>
      <c r="C8" s="1219" t="s">
        <v>39</v>
      </c>
      <c r="D8" s="1276" t="s">
        <v>0</v>
      </c>
      <c r="E8" s="1277">
        <v>4.5830000000000002</v>
      </c>
      <c r="F8" s="1278">
        <v>1.375</v>
      </c>
      <c r="G8" s="674" t="s">
        <v>233</v>
      </c>
      <c r="J8" s="855" t="s">
        <v>280</v>
      </c>
      <c r="K8" s="1279">
        <f>$G13*V8</f>
        <v>-1.375</v>
      </c>
      <c r="L8" s="1280">
        <f>$G13*W8</f>
        <v>-1.375</v>
      </c>
      <c r="M8" s="1280">
        <f>$G13*X8</f>
        <v>-1.375</v>
      </c>
      <c r="N8" s="857" t="s">
        <v>233</v>
      </c>
      <c r="O8" s="857">
        <f>$G13*V8</f>
        <v>-1.375</v>
      </c>
      <c r="P8" s="857">
        <f>$G13*W8</f>
        <v>-1.375</v>
      </c>
      <c r="Q8" s="858">
        <f>$G13*X8</f>
        <v>-1.375</v>
      </c>
      <c r="T8" s="989" t="s">
        <v>146</v>
      </c>
      <c r="U8" s="990" t="s">
        <v>0</v>
      </c>
      <c r="V8" s="1281">
        <f>バックグラウンドデータ!E6</f>
        <v>-1</v>
      </c>
      <c r="W8" s="991">
        <f>バックグラウンドデータ!F6</f>
        <v>-1</v>
      </c>
      <c r="X8" s="1282">
        <f>バックグラウンドデータ!G6</f>
        <v>-1</v>
      </c>
      <c r="Y8" s="1283" t="str">
        <f>バックグラウンドデータ!H6</f>
        <v>ガイドライン既定値</v>
      </c>
    </row>
    <row r="9" spans="1:25" s="442" customFormat="1">
      <c r="B9" s="669" t="s">
        <v>148</v>
      </c>
      <c r="C9" s="670" t="s">
        <v>32</v>
      </c>
      <c r="D9" s="671" t="s">
        <v>0</v>
      </c>
      <c r="E9" s="672">
        <v>0.625</v>
      </c>
      <c r="F9" s="673">
        <v>0.188</v>
      </c>
      <c r="G9" s="674" t="s">
        <v>233</v>
      </c>
      <c r="J9" s="864" t="s">
        <v>82</v>
      </c>
      <c r="K9" s="676">
        <f t="shared" ref="K9:M12" si="0">$E8*V9</f>
        <v>0.678284</v>
      </c>
      <c r="L9" s="677">
        <f t="shared" si="0"/>
        <v>0.36709830000000004</v>
      </c>
      <c r="M9" s="677">
        <f t="shared" si="0"/>
        <v>3.2264319999999999E-2</v>
      </c>
      <c r="N9" s="677" t="s">
        <v>52</v>
      </c>
      <c r="O9" s="677">
        <f t="shared" ref="O9:Q12" si="1">$F8*V9</f>
        <v>0.20349999999999999</v>
      </c>
      <c r="P9" s="677">
        <f t="shared" si="1"/>
        <v>0.1101375</v>
      </c>
      <c r="Q9" s="678">
        <f t="shared" si="1"/>
        <v>9.6800000000000011E-3</v>
      </c>
      <c r="T9" s="679" t="s">
        <v>82</v>
      </c>
      <c r="U9" s="680" t="s">
        <v>0</v>
      </c>
      <c r="V9" s="681">
        <f>バックグラウンドデータ!E10</f>
        <v>0.14799999999999999</v>
      </c>
      <c r="W9" s="682">
        <f>バックグラウンドデータ!F10</f>
        <v>8.0100000000000005E-2</v>
      </c>
      <c r="X9" s="683">
        <f>バックグラウンドデータ!G10</f>
        <v>7.0400000000000003E-3</v>
      </c>
      <c r="Y9" s="684" t="str">
        <f>バックグラウンドデータ!H10</f>
        <v>ガイドライン既定値</v>
      </c>
    </row>
    <row r="10" spans="1:25" s="442" customFormat="1">
      <c r="B10" s="1284"/>
      <c r="C10" s="670" t="s">
        <v>40</v>
      </c>
      <c r="D10" s="671" t="s">
        <v>1</v>
      </c>
      <c r="E10" s="672">
        <v>0.05</v>
      </c>
      <c r="F10" s="673"/>
      <c r="G10" s="674" t="s">
        <v>233</v>
      </c>
      <c r="J10" s="675" t="s">
        <v>21</v>
      </c>
      <c r="K10" s="676">
        <f t="shared" si="0"/>
        <v>6.1375000000000002</v>
      </c>
      <c r="L10" s="677">
        <f t="shared" si="0"/>
        <v>4.7249999999999996</v>
      </c>
      <c r="M10" s="677">
        <f t="shared" si="0"/>
        <v>0.19875000000000001</v>
      </c>
      <c r="N10" s="677" t="s">
        <v>52</v>
      </c>
      <c r="O10" s="677">
        <f t="shared" si="1"/>
        <v>1.84616</v>
      </c>
      <c r="P10" s="677">
        <f t="shared" si="1"/>
        <v>1.4212799999999999</v>
      </c>
      <c r="Q10" s="678">
        <f t="shared" si="1"/>
        <v>5.9784000000000004E-2</v>
      </c>
      <c r="T10" s="679" t="s">
        <v>32</v>
      </c>
      <c r="U10" s="680" t="s">
        <v>0</v>
      </c>
      <c r="V10" s="681">
        <f>バックグラウンドデータ!E18</f>
        <v>9.82</v>
      </c>
      <c r="W10" s="682">
        <f>バックグラウンドデータ!F18</f>
        <v>7.56</v>
      </c>
      <c r="X10" s="683">
        <f>バックグラウンドデータ!G18</f>
        <v>0.318</v>
      </c>
      <c r="Y10" s="684" t="str">
        <f>バックグラウンドデータ!H18</f>
        <v>ガイドライン既定値</v>
      </c>
    </row>
    <row r="11" spans="1:25" s="442" customFormat="1">
      <c r="B11" s="685"/>
      <c r="C11" s="670" t="s">
        <v>41</v>
      </c>
      <c r="D11" s="671" t="s">
        <v>2</v>
      </c>
      <c r="E11" s="672">
        <v>4.2</v>
      </c>
      <c r="F11" s="673"/>
      <c r="G11" s="674" t="s">
        <v>233</v>
      </c>
      <c r="J11" s="675" t="s">
        <v>22</v>
      </c>
      <c r="K11" s="676">
        <f t="shared" si="0"/>
        <v>2.5300000000000003E-2</v>
      </c>
      <c r="L11" s="677">
        <f t="shared" si="0"/>
        <v>7.9000000000000008E-3</v>
      </c>
      <c r="M11" s="677">
        <f t="shared" si="0"/>
        <v>3.325E-4</v>
      </c>
      <c r="N11" s="677" t="s">
        <v>52</v>
      </c>
      <c r="O11" s="677">
        <f t="shared" si="1"/>
        <v>0</v>
      </c>
      <c r="P11" s="677">
        <f t="shared" si="1"/>
        <v>0</v>
      </c>
      <c r="Q11" s="678">
        <f t="shared" si="1"/>
        <v>0</v>
      </c>
      <c r="T11" s="679" t="s">
        <v>40</v>
      </c>
      <c r="U11" s="680" t="s">
        <v>1</v>
      </c>
      <c r="V11" s="681">
        <f>バックグラウンドデータ!E22</f>
        <v>0.50600000000000001</v>
      </c>
      <c r="W11" s="682">
        <f>バックグラウンドデータ!F22</f>
        <v>0.158</v>
      </c>
      <c r="X11" s="683">
        <f>バックグラウンドデータ!G22</f>
        <v>6.6499999999999997E-3</v>
      </c>
      <c r="Y11" s="684" t="str">
        <f>バックグラウンドデータ!H22</f>
        <v>ガイドライン既定値</v>
      </c>
    </row>
    <row r="12" spans="1:25" s="442" customFormat="1" ht="16.5" thickBot="1">
      <c r="B12" s="994"/>
      <c r="C12" s="1285" t="s">
        <v>328</v>
      </c>
      <c r="D12" s="1286" t="s">
        <v>0</v>
      </c>
      <c r="E12" s="1287"/>
      <c r="F12" s="1288"/>
      <c r="G12" s="1289" t="s">
        <v>233</v>
      </c>
      <c r="J12" s="675" t="s">
        <v>23</v>
      </c>
      <c r="K12" s="676">
        <f t="shared" si="0"/>
        <v>0.2142</v>
      </c>
      <c r="L12" s="677">
        <f t="shared" si="0"/>
        <v>0.2142</v>
      </c>
      <c r="M12" s="677">
        <f t="shared" si="0"/>
        <v>9.4079999999999997E-3</v>
      </c>
      <c r="N12" s="677" t="s">
        <v>52</v>
      </c>
      <c r="O12" s="677">
        <f>$F11*V12</f>
        <v>0</v>
      </c>
      <c r="P12" s="677">
        <f t="shared" si="1"/>
        <v>0</v>
      </c>
      <c r="Q12" s="678">
        <f t="shared" si="1"/>
        <v>0</v>
      </c>
      <c r="T12" s="679" t="s">
        <v>41</v>
      </c>
      <c r="U12" s="680" t="s">
        <v>2</v>
      </c>
      <c r="V12" s="681">
        <f>バックグラウンドデータ!E26</f>
        <v>5.0999999999999997E-2</v>
      </c>
      <c r="W12" s="682">
        <f>バックグラウンドデータ!F26</f>
        <v>5.0999999999999997E-2</v>
      </c>
      <c r="X12" s="683">
        <f>バックグラウンドデータ!G26</f>
        <v>2.2399999999999998E-3</v>
      </c>
      <c r="Y12" s="684" t="str">
        <f>バックグラウンドデータ!H26</f>
        <v>ガイドライン既定値</v>
      </c>
    </row>
    <row r="13" spans="1:25" s="442" customFormat="1" ht="16.5" thickBot="1">
      <c r="B13" s="690" t="s">
        <v>216</v>
      </c>
      <c r="C13" s="691" t="s">
        <v>5</v>
      </c>
      <c r="D13" s="692" t="s">
        <v>78</v>
      </c>
      <c r="E13" s="693">
        <v>1</v>
      </c>
      <c r="F13" s="1290">
        <v>1</v>
      </c>
      <c r="G13" s="1291">
        <f>44/32</f>
        <v>1.375</v>
      </c>
      <c r="H13" s="704"/>
      <c r="J13" s="686" t="s">
        <v>328</v>
      </c>
      <c r="K13" s="687">
        <f>$E12*V13</f>
        <v>0</v>
      </c>
      <c r="L13" s="688">
        <f>$E12*W13</f>
        <v>0</v>
      </c>
      <c r="M13" s="688">
        <f>$E12*X13</f>
        <v>0</v>
      </c>
      <c r="N13" s="688" t="s">
        <v>52</v>
      </c>
      <c r="O13" s="688">
        <f>$F12*V13</f>
        <v>0</v>
      </c>
      <c r="P13" s="688">
        <f>$F12*W13</f>
        <v>0</v>
      </c>
      <c r="Q13" s="689">
        <f>$F12*X13</f>
        <v>0</v>
      </c>
      <c r="T13" s="679" t="s">
        <v>403</v>
      </c>
      <c r="U13" s="680" t="s">
        <v>0</v>
      </c>
      <c r="V13" s="681">
        <f>バックグラウンドデータ!E34</f>
        <v>1.8247619047619048</v>
      </c>
      <c r="W13" s="682">
        <f>バックグラウンドデータ!F34</f>
        <v>1.0514285714285714</v>
      </c>
      <c r="X13" s="683">
        <f>バックグラウンドデータ!G34</f>
        <v>5.1428571428571157E-2</v>
      </c>
      <c r="Y13" s="1223" t="str">
        <f>バックグラウンドデータ!H34</f>
        <v>ガイドライン既定値</v>
      </c>
    </row>
    <row r="14" spans="1:25" s="442" customFormat="1" ht="16.5" thickBot="1">
      <c r="B14" s="1292"/>
      <c r="C14" s="1293" t="s">
        <v>37</v>
      </c>
      <c r="D14" s="1294" t="s">
        <v>78</v>
      </c>
      <c r="E14" s="883"/>
      <c r="F14" s="1295"/>
      <c r="G14" s="1296"/>
      <c r="H14" s="704"/>
      <c r="J14" s="694" t="s">
        <v>522</v>
      </c>
      <c r="K14" s="695" t="s">
        <v>52</v>
      </c>
      <c r="L14" s="696" t="s">
        <v>52</v>
      </c>
      <c r="M14" s="696" t="s">
        <v>52</v>
      </c>
      <c r="N14" s="696">
        <f>E13*V14</f>
        <v>0.83377382058141658</v>
      </c>
      <c r="O14" s="696" t="s">
        <v>52</v>
      </c>
      <c r="P14" s="696" t="s">
        <v>52</v>
      </c>
      <c r="Q14" s="697" t="s">
        <v>52</v>
      </c>
      <c r="T14" s="698" t="s">
        <v>524</v>
      </c>
      <c r="U14" s="699" t="s">
        <v>78</v>
      </c>
      <c r="V14" s="700">
        <f>バックグラウンドデータ!E46</f>
        <v>0.83377382058141658</v>
      </c>
      <c r="W14" s="701" t="s">
        <v>197</v>
      </c>
      <c r="X14" s="702" t="s">
        <v>197</v>
      </c>
      <c r="Y14" s="1231" t="str">
        <f>バックグラウンドデータ!F46</f>
        <v>3EID</v>
      </c>
    </row>
    <row r="15" spans="1:25" s="442" customFormat="1" ht="16.5" thickBot="1">
      <c r="B15" s="1292"/>
      <c r="C15" s="1297" t="s">
        <v>94</v>
      </c>
      <c r="D15" s="1077" t="s">
        <v>78</v>
      </c>
      <c r="E15" s="886"/>
      <c r="F15" s="1297"/>
      <c r="G15" s="885"/>
      <c r="H15" s="704"/>
      <c r="J15" s="705" t="s">
        <v>259</v>
      </c>
      <c r="K15" s="706">
        <f>SUM(K8:K14)</f>
        <v>5.6802839999999994</v>
      </c>
      <c r="L15" s="707">
        <f>SUM(L8:L14)</f>
        <v>3.9391982999999997</v>
      </c>
      <c r="M15" s="707">
        <f>SUM(M8:M14)</f>
        <v>-1.13424518</v>
      </c>
      <c r="N15" s="707">
        <f>SUM(N7:N14)</f>
        <v>0.83377382058141658</v>
      </c>
      <c r="O15" s="707">
        <f>SUM(O8:O14)</f>
        <v>0.67466000000000004</v>
      </c>
      <c r="P15" s="707">
        <f>SUM(P8:P14)</f>
        <v>0.15641749999999988</v>
      </c>
      <c r="Q15" s="708">
        <f>SUM(Q8:Q14)</f>
        <v>-1.305536</v>
      </c>
    </row>
    <row r="16" spans="1:25" s="442" customFormat="1" ht="16.5" thickBot="1">
      <c r="B16" s="1292" t="s">
        <v>149</v>
      </c>
      <c r="C16" s="1297" t="s">
        <v>39</v>
      </c>
      <c r="D16" s="1077" t="s">
        <v>78</v>
      </c>
      <c r="E16" s="886"/>
      <c r="F16" s="1297"/>
      <c r="G16" s="885"/>
      <c r="H16" s="704"/>
      <c r="J16" s="705" t="s">
        <v>218</v>
      </c>
      <c r="K16" s="709">
        <f>-(K15-$N$15)</f>
        <v>-4.8465101794185825</v>
      </c>
      <c r="L16" s="709">
        <f>-(L15-$N$15)</f>
        <v>-3.1054244794185832</v>
      </c>
      <c r="M16" s="709">
        <f>-(M15-$N$15)</f>
        <v>1.9680190005814167</v>
      </c>
      <c r="N16" s="710" t="s">
        <v>52</v>
      </c>
      <c r="O16" s="709">
        <f>-(O15-$N$15)</f>
        <v>0.15911382058141654</v>
      </c>
      <c r="P16" s="709">
        <f>-(P15-$N$15)</f>
        <v>0.6773563205814167</v>
      </c>
      <c r="Q16" s="711">
        <f>-(Q15-$N$15)</f>
        <v>2.1393098205814165</v>
      </c>
      <c r="T16" s="577" t="s">
        <v>399</v>
      </c>
    </row>
    <row r="17" spans="1:9" s="442" customFormat="1">
      <c r="B17" s="1292"/>
      <c r="C17" s="1297" t="s">
        <v>30</v>
      </c>
      <c r="D17" s="1077" t="s">
        <v>78</v>
      </c>
      <c r="E17" s="886"/>
      <c r="F17" s="1297"/>
      <c r="G17" s="885"/>
      <c r="H17" s="704"/>
    </row>
    <row r="18" spans="1:9" s="442" customFormat="1">
      <c r="B18" s="1292"/>
      <c r="C18" s="1297" t="s">
        <v>95</v>
      </c>
      <c r="D18" s="1077" t="s">
        <v>78</v>
      </c>
      <c r="E18" s="886"/>
      <c r="F18" s="1297"/>
      <c r="G18" s="885"/>
      <c r="H18" s="704"/>
    </row>
    <row r="19" spans="1:9" s="442" customFormat="1">
      <c r="B19" s="1298"/>
      <c r="C19" s="1299" t="s">
        <v>96</v>
      </c>
      <c r="D19" s="1078" t="s">
        <v>73</v>
      </c>
      <c r="E19" s="888"/>
      <c r="F19" s="1299"/>
      <c r="G19" s="887"/>
      <c r="H19" s="704"/>
    </row>
    <row r="20" spans="1:9" s="442" customFormat="1">
      <c r="A20" s="615"/>
      <c r="B20" s="712"/>
      <c r="C20" s="704"/>
      <c r="D20" s="704"/>
      <c r="E20" s="704"/>
      <c r="F20" s="704"/>
      <c r="G20" s="704"/>
    </row>
    <row r="21" spans="1:9" s="442" customFormat="1" ht="16.5" thickBot="1">
      <c r="A21" s="615" t="s">
        <v>153</v>
      </c>
      <c r="I21" s="617" t="s">
        <v>151</v>
      </c>
    </row>
    <row r="22" spans="1:9" s="442" customFormat="1">
      <c r="B22" s="714" t="s">
        <v>553</v>
      </c>
      <c r="C22" s="715"/>
      <c r="D22" s="715"/>
      <c r="E22" s="715"/>
      <c r="F22" s="715"/>
      <c r="G22" s="716"/>
    </row>
    <row r="23" spans="1:9" s="442" customFormat="1">
      <c r="B23" s="1300" t="s">
        <v>205</v>
      </c>
      <c r="C23" s="717"/>
      <c r="D23" s="717"/>
      <c r="E23" s="717"/>
      <c r="F23" s="717"/>
      <c r="G23" s="718"/>
    </row>
    <row r="24" spans="1:9" s="442" customFormat="1">
      <c r="B24" s="1301" t="s">
        <v>204</v>
      </c>
      <c r="C24" s="720"/>
      <c r="D24" s="720"/>
      <c r="E24" s="720"/>
      <c r="F24" s="720"/>
      <c r="G24" s="721"/>
    </row>
    <row r="25" spans="1:9" s="442" customFormat="1">
      <c r="B25" s="1300" t="s">
        <v>200</v>
      </c>
      <c r="C25" s="720"/>
      <c r="D25" s="720"/>
      <c r="E25" s="720"/>
      <c r="F25" s="720"/>
      <c r="G25" s="721"/>
    </row>
    <row r="26" spans="1:9" s="442" customFormat="1">
      <c r="B26" s="719"/>
      <c r="C26" s="720"/>
      <c r="D26" s="720"/>
      <c r="E26" s="720"/>
      <c r="F26" s="720"/>
      <c r="G26" s="721"/>
    </row>
    <row r="27" spans="1:9" s="442" customFormat="1" ht="16.5" thickBot="1">
      <c r="B27" s="722"/>
      <c r="C27" s="723"/>
      <c r="D27" s="723"/>
      <c r="E27" s="723"/>
      <c r="F27" s="723"/>
      <c r="G27" s="724"/>
    </row>
    <row r="28" spans="1:9" s="442" customFormat="1">
      <c r="B28" s="725" t="s">
        <v>66</v>
      </c>
      <c r="C28" s="726"/>
      <c r="D28" s="726"/>
      <c r="E28" s="726"/>
      <c r="F28" s="726"/>
      <c r="G28" s="727"/>
    </row>
    <row r="29" spans="1:9" s="442" customFormat="1">
      <c r="B29" s="1302" t="s">
        <v>185</v>
      </c>
      <c r="C29" s="717"/>
      <c r="D29" s="717"/>
      <c r="E29" s="717"/>
      <c r="F29" s="717"/>
      <c r="G29" s="718"/>
    </row>
    <row r="30" spans="1:9" s="442" customFormat="1">
      <c r="B30" s="1300" t="s">
        <v>186</v>
      </c>
      <c r="C30" s="720"/>
      <c r="D30" s="720"/>
      <c r="E30" s="720"/>
      <c r="F30" s="720"/>
      <c r="G30" s="721"/>
    </row>
    <row r="31" spans="1:9" s="442" customFormat="1">
      <c r="B31" s="728"/>
      <c r="C31" s="720"/>
      <c r="D31" s="720"/>
      <c r="E31" s="720"/>
      <c r="F31" s="720"/>
      <c r="G31" s="721"/>
    </row>
    <row r="32" spans="1:9" s="442" customFormat="1">
      <c r="B32" s="728"/>
      <c r="C32" s="720"/>
      <c r="D32" s="720"/>
      <c r="E32" s="720"/>
      <c r="F32" s="720"/>
      <c r="G32" s="721"/>
    </row>
    <row r="33" spans="1:7" s="442" customFormat="1">
      <c r="B33" s="728"/>
      <c r="C33" s="720"/>
      <c r="D33" s="720"/>
      <c r="E33" s="720"/>
      <c r="F33" s="720"/>
      <c r="G33" s="721"/>
    </row>
    <row r="34" spans="1:7" s="442" customFormat="1" ht="16.5" thickBot="1">
      <c r="B34" s="1303"/>
      <c r="C34" s="723"/>
      <c r="D34" s="723"/>
      <c r="E34" s="723"/>
      <c r="F34" s="723"/>
      <c r="G34" s="724"/>
    </row>
    <row r="35" spans="1:7" s="442" customFormat="1">
      <c r="A35" s="615"/>
    </row>
    <row r="36" spans="1:7" s="442" customFormat="1">
      <c r="A36" s="615" t="s">
        <v>327</v>
      </c>
    </row>
    <row r="37" spans="1:7" s="442" customFormat="1"/>
    <row r="38" spans="1:7" s="442" customFormat="1"/>
    <row r="39" spans="1:7" s="442" customFormat="1"/>
    <row r="40" spans="1:7" s="442" customFormat="1"/>
    <row r="41" spans="1:7" s="442" customFormat="1"/>
    <row r="42" spans="1:7" s="442" customFormat="1"/>
    <row r="43" spans="1:7" s="442" customFormat="1"/>
    <row r="44" spans="1:7" s="442" customFormat="1"/>
    <row r="45" spans="1:7" s="442" customFormat="1"/>
    <row r="46" spans="1:7" s="442" customFormat="1"/>
    <row r="47" spans="1:7" s="442" customFormat="1"/>
    <row r="48" spans="1:7" s="442" customFormat="1"/>
    <row r="49" spans="2:4" s="442" customFormat="1"/>
    <row r="50" spans="2:4" s="442" customFormat="1" ht="18.75" customHeight="1"/>
    <row r="51" spans="2:4" s="442" customFormat="1"/>
    <row r="52" spans="2:4" s="442" customFormat="1"/>
    <row r="53" spans="2:4" s="442" customFormat="1"/>
    <row r="54" spans="2:4" s="442" customFormat="1"/>
    <row r="55" spans="2:4" s="442" customFormat="1">
      <c r="B55" s="712"/>
      <c r="D55" s="704"/>
    </row>
    <row r="56" spans="2:4" s="442" customFormat="1">
      <c r="B56" s="712"/>
      <c r="D56" s="704"/>
    </row>
    <row r="57" spans="2:4" s="442" customFormat="1">
      <c r="B57" s="712"/>
      <c r="D57" s="704"/>
    </row>
    <row r="58" spans="2:4" s="442" customFormat="1">
      <c r="B58" s="712"/>
      <c r="D58" s="704"/>
    </row>
    <row r="59" spans="2:4" s="442" customFormat="1">
      <c r="B59" s="712"/>
      <c r="D59" s="704"/>
    </row>
    <row r="60" spans="2:4" s="442" customFormat="1">
      <c r="B60" s="712"/>
      <c r="D60" s="704"/>
    </row>
    <row r="61" spans="2:4" s="442" customFormat="1"/>
    <row r="62" spans="2:4" s="442" customFormat="1"/>
    <row r="63" spans="2:4" s="442" customFormat="1"/>
    <row r="64" spans="2:4" s="442" customFormat="1"/>
    <row r="65" spans="2:2" s="442" customFormat="1"/>
    <row r="66" spans="2:2" s="442" customFormat="1">
      <c r="B66" s="442" t="s">
        <v>393</v>
      </c>
    </row>
    <row r="67" spans="2:2" s="442" customFormat="1">
      <c r="B67" s="442" t="s">
        <v>413</v>
      </c>
    </row>
    <row r="68" spans="2:2" s="442" customFormat="1">
      <c r="B68" s="442" t="s">
        <v>486</v>
      </c>
    </row>
    <row r="69" spans="2:2" s="442" customFormat="1">
      <c r="B69" s="442" t="s">
        <v>485</v>
      </c>
    </row>
    <row r="70" spans="2:2" s="442" customFormat="1">
      <c r="B70" s="442" t="s">
        <v>484</v>
      </c>
    </row>
    <row r="71" spans="2:2" s="442" customFormat="1">
      <c r="B71" s="442" t="s">
        <v>483</v>
      </c>
    </row>
    <row r="72" spans="2:2" s="442" customFormat="1"/>
    <row r="73" spans="2:2" s="442" customFormat="1"/>
    <row r="74" spans="2:2" s="442" customFormat="1"/>
    <row r="75" spans="2:2" s="442" customFormat="1"/>
    <row r="76" spans="2:2" s="442" customFormat="1"/>
    <row r="77" spans="2:2" s="442" customFormat="1"/>
    <row r="78" spans="2:2" s="442" customFormat="1"/>
    <row r="79" spans="2:2" s="442" customFormat="1"/>
    <row r="80" spans="2:2" s="442" customFormat="1"/>
    <row r="81" s="442" customFormat="1"/>
    <row r="82" s="442" customFormat="1"/>
    <row r="83" s="442" customFormat="1"/>
    <row r="84" s="442" customFormat="1"/>
    <row r="85" s="442" customFormat="1"/>
    <row r="86" s="442" customFormat="1"/>
    <row r="87" s="442" customFormat="1"/>
    <row r="88" s="442" customFormat="1"/>
    <row r="89" s="442" customFormat="1"/>
    <row r="90" s="442" customFormat="1"/>
    <row r="91" s="442" customFormat="1"/>
    <row r="92" s="442" customFormat="1"/>
    <row r="93" s="442" customFormat="1"/>
    <row r="94" s="442" customFormat="1"/>
    <row r="95" s="442" customFormat="1"/>
    <row r="96" s="442" customFormat="1"/>
    <row r="97" s="442" customFormat="1"/>
    <row r="98" s="442" customFormat="1"/>
    <row r="99" s="442" customFormat="1"/>
    <row r="100" s="442" customFormat="1"/>
    <row r="101" s="442" customFormat="1"/>
    <row r="102" s="442" customFormat="1"/>
    <row r="103" s="442" customFormat="1"/>
    <row r="104" s="442" customFormat="1"/>
    <row r="105" s="442" customFormat="1"/>
    <row r="106" s="442" customFormat="1"/>
    <row r="107" s="442" customFormat="1"/>
    <row r="108" s="442" customFormat="1"/>
    <row r="109" s="442" customFormat="1"/>
    <row r="110" s="442" customFormat="1"/>
    <row r="111" s="442" customFormat="1"/>
    <row r="112" s="442" customFormat="1"/>
    <row r="113" s="442" customFormat="1"/>
    <row r="114" s="442" customFormat="1"/>
    <row r="115" s="442" customFormat="1"/>
    <row r="116" s="442" customFormat="1"/>
    <row r="117" s="442" customFormat="1"/>
    <row r="118" s="442" customFormat="1"/>
    <row r="119" s="442" customFormat="1"/>
    <row r="120" s="442" customFormat="1"/>
    <row r="121" s="442" customFormat="1"/>
    <row r="122" s="442" customFormat="1"/>
    <row r="123" s="442" customFormat="1"/>
    <row r="124" s="442" customFormat="1"/>
    <row r="125" s="442" customFormat="1"/>
    <row r="126" s="442" customFormat="1"/>
    <row r="127" s="442" customFormat="1"/>
    <row r="128" s="442" customFormat="1"/>
    <row r="129" s="442" customFormat="1"/>
    <row r="130" s="442" customFormat="1"/>
    <row r="131" s="442" customFormat="1"/>
    <row r="132" s="442" customFormat="1"/>
    <row r="133" s="442" customFormat="1"/>
    <row r="134" s="442" customFormat="1"/>
    <row r="135" s="442" customFormat="1"/>
    <row r="136" s="442" customFormat="1"/>
    <row r="137" s="442" customFormat="1"/>
    <row r="138" s="442" customFormat="1"/>
    <row r="139" s="442" customFormat="1"/>
    <row r="140" s="442" customFormat="1"/>
    <row r="141" s="442" customFormat="1"/>
    <row r="142" s="442" customFormat="1"/>
    <row r="143" s="442" customFormat="1"/>
    <row r="144" s="442" customFormat="1"/>
    <row r="145" s="442" customFormat="1"/>
    <row r="146" s="442" customFormat="1"/>
    <row r="147" s="442" customFormat="1"/>
    <row r="148" s="442" customFormat="1"/>
    <row r="149" s="442" customFormat="1"/>
    <row r="150" s="442" customFormat="1"/>
    <row r="151" s="442" customFormat="1"/>
    <row r="152" s="442" customFormat="1"/>
    <row r="153" s="442" customFormat="1"/>
    <row r="154" s="442" customFormat="1"/>
    <row r="155" s="442" customFormat="1"/>
    <row r="156" s="442" customFormat="1"/>
    <row r="157" s="442" customFormat="1"/>
    <row r="158" s="442" customFormat="1"/>
    <row r="159" s="442" customFormat="1"/>
    <row r="160" s="442" customFormat="1"/>
    <row r="161" s="442" customFormat="1"/>
    <row r="162" s="442" customFormat="1"/>
    <row r="163" s="442" customFormat="1"/>
    <row r="164" s="442" customFormat="1"/>
    <row r="165" s="442" customFormat="1"/>
    <row r="166" s="442" customFormat="1"/>
    <row r="167" s="442" customFormat="1"/>
    <row r="168" s="442" customFormat="1"/>
    <row r="169" s="442" customFormat="1"/>
    <row r="170" s="442" customFormat="1"/>
    <row r="171" s="442" customFormat="1"/>
    <row r="172" s="442" customFormat="1"/>
    <row r="173" s="442" customFormat="1"/>
    <row r="174" s="442" customFormat="1"/>
    <row r="175" s="442" customFormat="1"/>
    <row r="176" s="442" customFormat="1"/>
    <row r="177" s="442" customFormat="1"/>
    <row r="178" s="442" customFormat="1"/>
    <row r="179" s="442" customFormat="1"/>
    <row r="180" s="442" customFormat="1"/>
    <row r="181" s="442" customFormat="1"/>
    <row r="182" s="442" customFormat="1"/>
    <row r="183" s="442" customFormat="1"/>
    <row r="184" s="442" customFormat="1"/>
    <row r="185" s="442" customFormat="1"/>
    <row r="186" s="442" customFormat="1"/>
    <row r="187" s="442" customFormat="1"/>
    <row r="188" s="442" customFormat="1"/>
    <row r="189" s="442" customFormat="1"/>
    <row r="190" s="442" customFormat="1"/>
    <row r="191" s="442" customFormat="1"/>
    <row r="192" s="442" customFormat="1"/>
    <row r="193" s="442" customFormat="1"/>
    <row r="194" s="442" customFormat="1"/>
    <row r="195" s="442" customFormat="1"/>
    <row r="196" s="442" customFormat="1"/>
    <row r="197" s="442" customFormat="1"/>
    <row r="198" s="442" customFormat="1"/>
    <row r="199" s="442" customFormat="1"/>
    <row r="200" s="442" customFormat="1"/>
    <row r="201" s="442" customFormat="1"/>
    <row r="202" s="442" customFormat="1"/>
    <row r="203" s="442" customFormat="1"/>
    <row r="204" s="442" customFormat="1"/>
    <row r="205" s="442" customFormat="1"/>
    <row r="206" s="442" customFormat="1"/>
    <row r="207" s="442" customFormat="1"/>
    <row r="208" s="442" customFormat="1"/>
    <row r="209" s="442" customFormat="1"/>
    <row r="210" s="442" customFormat="1"/>
    <row r="211" s="442" customFormat="1"/>
    <row r="212" s="442" customFormat="1"/>
    <row r="213" s="442" customFormat="1"/>
    <row r="214" s="442" customFormat="1"/>
    <row r="215" s="442" customFormat="1"/>
    <row r="216" s="442" customFormat="1"/>
    <row r="217" s="442" customFormat="1"/>
    <row r="218" s="442" customFormat="1"/>
    <row r="219" s="442" customFormat="1"/>
    <row r="220" s="442" customFormat="1"/>
    <row r="221" s="442" customFormat="1"/>
    <row r="222" s="442" customFormat="1"/>
    <row r="223" s="442" customFormat="1"/>
    <row r="224" s="442" customFormat="1"/>
    <row r="225" s="442" customFormat="1"/>
    <row r="226" s="442" customFormat="1"/>
    <row r="227" s="442" customFormat="1"/>
    <row r="228" s="442" customFormat="1"/>
    <row r="229" s="442" customFormat="1"/>
    <row r="230" s="442" customFormat="1"/>
    <row r="231" s="442" customFormat="1"/>
    <row r="232" s="442" customFormat="1"/>
    <row r="233" s="442" customFormat="1"/>
    <row r="234" s="442" customFormat="1"/>
    <row r="235" s="442" customFormat="1"/>
    <row r="236" s="442" customFormat="1"/>
    <row r="237" s="442" customFormat="1"/>
    <row r="238" s="442" customFormat="1"/>
    <row r="239" s="442" customFormat="1"/>
    <row r="240" s="442" customFormat="1"/>
    <row r="241" s="442" customFormat="1"/>
    <row r="242" s="442" customFormat="1"/>
    <row r="243" s="442" customFormat="1"/>
    <row r="244" s="442" customFormat="1"/>
    <row r="245" s="442" customFormat="1"/>
    <row r="246" s="442" customFormat="1"/>
    <row r="247" s="442" customFormat="1"/>
    <row r="248" s="442" customFormat="1"/>
    <row r="249" s="442" customFormat="1"/>
    <row r="250" s="442" customFormat="1"/>
    <row r="251" s="442" customFormat="1"/>
    <row r="252" s="442" customFormat="1"/>
    <row r="253" s="442" customFormat="1"/>
    <row r="254" s="442" customFormat="1"/>
    <row r="255" s="442" customFormat="1"/>
    <row r="256" s="442" customFormat="1"/>
    <row r="257" s="442" customFormat="1"/>
    <row r="258" s="442" customFormat="1"/>
    <row r="259" s="442" customFormat="1"/>
    <row r="260" s="442" customFormat="1"/>
    <row r="261" s="442" customFormat="1"/>
    <row r="262" s="442" customFormat="1"/>
    <row r="263" s="442" customFormat="1"/>
    <row r="264" s="442" customFormat="1"/>
    <row r="265" s="442" customFormat="1"/>
    <row r="266" s="442" customFormat="1"/>
    <row r="267" s="442" customFormat="1"/>
    <row r="268" s="442" customFormat="1"/>
    <row r="269" s="442" customFormat="1"/>
    <row r="270" s="442" customFormat="1"/>
    <row r="271" s="442" customFormat="1"/>
    <row r="272" s="442" customFormat="1"/>
    <row r="273" s="442" customFormat="1"/>
    <row r="274" s="442" customFormat="1"/>
    <row r="275" s="442" customFormat="1"/>
    <row r="276" s="442" customFormat="1"/>
    <row r="277" s="442" customFormat="1"/>
    <row r="278" s="442" customFormat="1"/>
    <row r="279" s="442" customFormat="1"/>
    <row r="280" s="442" customFormat="1"/>
    <row r="281" s="442" customFormat="1"/>
    <row r="282" s="442" customFormat="1"/>
    <row r="283" s="442" customFormat="1"/>
    <row r="284" s="442" customFormat="1"/>
    <row r="285" s="442" customFormat="1"/>
    <row r="286" s="442" customFormat="1"/>
    <row r="287" s="442" customFormat="1"/>
    <row r="288" s="442" customFormat="1"/>
    <row r="289" s="442" customFormat="1"/>
    <row r="290" s="442" customFormat="1"/>
    <row r="291" s="442" customFormat="1"/>
    <row r="292" s="442" customFormat="1"/>
    <row r="293" s="442" customFormat="1"/>
    <row r="294" s="442" customFormat="1"/>
    <row r="295" s="442" customFormat="1"/>
    <row r="296" s="442" customFormat="1"/>
    <row r="297" s="442" customFormat="1"/>
    <row r="298" s="442" customFormat="1"/>
    <row r="299" s="442" customFormat="1"/>
    <row r="300" s="442" customFormat="1"/>
    <row r="301" s="442" customFormat="1"/>
    <row r="302" s="442" customFormat="1"/>
    <row r="303" s="442" customFormat="1"/>
    <row r="304" s="442" customFormat="1"/>
    <row r="305" s="442" customFormat="1"/>
    <row r="306" s="442" customFormat="1"/>
    <row r="307" s="442" customFormat="1"/>
    <row r="308" s="442" customFormat="1"/>
    <row r="309" s="442" customFormat="1"/>
    <row r="310" s="442" customFormat="1"/>
    <row r="311" s="442" customFormat="1"/>
    <row r="312" s="442" customFormat="1"/>
    <row r="313" s="442" customFormat="1"/>
    <row r="314" s="442" customFormat="1"/>
    <row r="315" s="442" customFormat="1"/>
    <row r="316" s="442" customFormat="1"/>
    <row r="317" s="442" customFormat="1"/>
    <row r="318" s="442" customFormat="1"/>
    <row r="319" s="442" customFormat="1"/>
    <row r="320" s="442" customFormat="1"/>
    <row r="321" s="442" customFormat="1"/>
    <row r="322" s="442" customFormat="1"/>
    <row r="323" s="442" customFormat="1"/>
    <row r="324" s="442" customFormat="1"/>
    <row r="325" s="442" customFormat="1"/>
    <row r="326" s="442" customFormat="1"/>
    <row r="327" s="442" customFormat="1"/>
    <row r="328" s="442" customFormat="1"/>
    <row r="329" s="442" customFormat="1"/>
    <row r="330" s="442" customFormat="1"/>
    <row r="331" s="442" customFormat="1"/>
    <row r="332" s="442" customFormat="1"/>
    <row r="333" s="442" customFormat="1"/>
    <row r="334" s="442" customFormat="1"/>
    <row r="335" s="442" customFormat="1"/>
    <row r="336" s="442" customFormat="1"/>
    <row r="337" s="442" customFormat="1"/>
    <row r="338" s="442" customFormat="1"/>
    <row r="339" s="442" customFormat="1"/>
    <row r="340" s="442" customFormat="1"/>
    <row r="341" s="442" customFormat="1"/>
    <row r="342" s="442" customFormat="1"/>
    <row r="343" s="442" customFormat="1"/>
    <row r="344" s="442" customFormat="1"/>
    <row r="345" s="442" customFormat="1"/>
    <row r="346" s="442" customFormat="1"/>
    <row r="347" s="442" customFormat="1"/>
    <row r="348" s="442" customFormat="1"/>
    <row r="349" s="442" customFormat="1"/>
    <row r="350" s="442" customFormat="1"/>
    <row r="351" s="442" customFormat="1"/>
    <row r="352" s="442" customFormat="1"/>
    <row r="353" s="442" customFormat="1"/>
    <row r="354" s="442" customFormat="1"/>
    <row r="355" s="442" customFormat="1"/>
    <row r="356" s="442" customFormat="1"/>
    <row r="357" s="442" customFormat="1"/>
    <row r="358" s="442" customFormat="1"/>
    <row r="359" s="442" customFormat="1"/>
    <row r="360" s="442" customFormat="1"/>
    <row r="361" s="442" customFormat="1"/>
    <row r="362" s="442" customFormat="1"/>
    <row r="363" s="442" customFormat="1"/>
    <row r="364" s="442" customFormat="1"/>
    <row r="365" s="442" customFormat="1"/>
    <row r="366" s="442" customFormat="1"/>
    <row r="367" s="442" customFormat="1"/>
    <row r="368" s="442" customFormat="1"/>
    <row r="369" s="442" customFormat="1"/>
    <row r="370" s="442" customFormat="1"/>
    <row r="371" s="442" customFormat="1"/>
    <row r="372" s="442" customFormat="1"/>
    <row r="373" s="442" customFormat="1"/>
    <row r="374" s="442" customFormat="1"/>
    <row r="375" s="442" customFormat="1"/>
    <row r="376" s="442" customFormat="1"/>
    <row r="377" s="442" customFormat="1"/>
    <row r="378" s="442" customFormat="1"/>
    <row r="379" s="442" customFormat="1"/>
    <row r="380" s="442" customFormat="1"/>
    <row r="381" s="442" customFormat="1"/>
    <row r="382" s="442" customFormat="1"/>
    <row r="383" s="442" customFormat="1"/>
    <row r="384" s="442" customFormat="1"/>
    <row r="385" s="442" customFormat="1"/>
    <row r="386" s="442" customFormat="1"/>
    <row r="387" s="442" customFormat="1"/>
    <row r="388" s="442" customFormat="1"/>
    <row r="389" s="442" customFormat="1"/>
    <row r="390" s="442" customFormat="1"/>
    <row r="391" s="442" customFormat="1"/>
    <row r="392" s="442" customFormat="1"/>
    <row r="393" s="442" customFormat="1"/>
    <row r="394" s="442" customFormat="1"/>
    <row r="395" s="442" customFormat="1"/>
    <row r="396" s="442" customFormat="1"/>
    <row r="397" s="442" customFormat="1"/>
    <row r="398" s="442" customFormat="1"/>
    <row r="399" s="442" customFormat="1"/>
    <row r="400" s="442" customFormat="1"/>
    <row r="401" s="442" customFormat="1"/>
    <row r="402" s="442" customFormat="1"/>
    <row r="403" s="442" customFormat="1"/>
    <row r="404" s="442" customFormat="1"/>
    <row r="405" s="442" customFormat="1"/>
    <row r="406" s="442" customFormat="1"/>
    <row r="407" s="442" customFormat="1"/>
    <row r="408" s="442" customFormat="1"/>
    <row r="409" s="442" customFormat="1"/>
    <row r="410" s="442" customFormat="1"/>
    <row r="411" s="442" customFormat="1"/>
    <row r="412" s="442" customFormat="1"/>
    <row r="413" s="442" customFormat="1"/>
    <row r="414" s="442" customFormat="1"/>
    <row r="415" s="442" customFormat="1"/>
    <row r="416" s="442" customFormat="1"/>
    <row r="417" s="442" customFormat="1"/>
    <row r="418" s="442" customFormat="1"/>
    <row r="419" s="442" customFormat="1"/>
    <row r="420" s="442" customFormat="1"/>
    <row r="421" s="442" customFormat="1"/>
    <row r="422" s="442" customFormat="1"/>
    <row r="423" s="442" customFormat="1"/>
    <row r="424" s="442" customFormat="1"/>
    <row r="425" s="442" customFormat="1"/>
    <row r="426" s="442" customFormat="1"/>
    <row r="427" s="442" customFormat="1"/>
    <row r="428" s="442" customFormat="1"/>
    <row r="429" s="442" customFormat="1"/>
    <row r="430" s="442" customFormat="1"/>
    <row r="431" s="442" customFormat="1"/>
    <row r="432" s="442" customFormat="1"/>
    <row r="433" s="442" customFormat="1"/>
    <row r="434" s="442" customFormat="1"/>
    <row r="435" s="442" customFormat="1"/>
    <row r="436" s="442" customFormat="1"/>
    <row r="437" s="442" customFormat="1"/>
    <row r="438" s="442" customFormat="1"/>
    <row r="439" s="442" customFormat="1"/>
    <row r="440" s="442" customFormat="1"/>
    <row r="441" s="442" customFormat="1"/>
    <row r="442" s="442" customFormat="1"/>
    <row r="443" s="442" customFormat="1"/>
    <row r="444" s="442" customFormat="1"/>
    <row r="445" s="442" customFormat="1"/>
    <row r="446" s="442" customFormat="1"/>
    <row r="447" s="442" customFormat="1"/>
    <row r="448" s="442" customFormat="1"/>
    <row r="449" s="442" customFormat="1"/>
    <row r="450" s="442" customFormat="1"/>
    <row r="451" s="442" customFormat="1"/>
    <row r="452" s="442" customFormat="1"/>
    <row r="453" s="442" customFormat="1"/>
    <row r="454" s="442" customFormat="1"/>
    <row r="455" s="442" customFormat="1"/>
    <row r="456" s="442" customFormat="1"/>
    <row r="457" s="442" customFormat="1"/>
    <row r="458" s="442" customFormat="1"/>
    <row r="459" s="442" customFormat="1"/>
    <row r="460" s="442" customFormat="1"/>
    <row r="461" s="442" customFormat="1"/>
    <row r="462" s="442" customFormat="1"/>
    <row r="463" s="442" customFormat="1"/>
    <row r="464" s="442" customFormat="1"/>
    <row r="465" s="442" customFormat="1"/>
    <row r="466" s="442" customFormat="1"/>
    <row r="467" s="442" customFormat="1"/>
    <row r="468" s="442" customFormat="1"/>
    <row r="469" s="442" customFormat="1"/>
    <row r="470" s="442" customFormat="1"/>
    <row r="471" s="442" customFormat="1"/>
    <row r="472" s="442" customFormat="1"/>
    <row r="473" s="442" customFormat="1"/>
    <row r="474" s="442" customFormat="1"/>
    <row r="475" s="442" customFormat="1"/>
    <row r="476" s="442" customFormat="1"/>
    <row r="477" s="442" customFormat="1"/>
    <row r="478" s="442" customFormat="1"/>
    <row r="479" s="442" customFormat="1"/>
    <row r="480" s="442" customFormat="1"/>
    <row r="481" s="442" customFormat="1"/>
    <row r="482" s="442" customFormat="1"/>
    <row r="483" s="442" customFormat="1"/>
    <row r="484" s="442" customFormat="1"/>
    <row r="485" s="442" customFormat="1"/>
    <row r="486" s="442" customFormat="1"/>
    <row r="487" s="442" customFormat="1"/>
    <row r="488" s="442" customFormat="1"/>
    <row r="489" s="442" customFormat="1"/>
    <row r="490" s="442" customFormat="1"/>
    <row r="491" s="442" customFormat="1"/>
    <row r="492" s="442" customFormat="1"/>
    <row r="493" s="442" customFormat="1"/>
    <row r="494" s="442" customFormat="1"/>
    <row r="495" s="442" customFormat="1"/>
    <row r="496" s="442" customFormat="1"/>
    <row r="497" s="442" customFormat="1"/>
    <row r="498" s="442" customFormat="1"/>
    <row r="499" s="442" customFormat="1"/>
    <row r="500" s="442" customFormat="1"/>
    <row r="501" s="442" customFormat="1"/>
    <row r="502" s="442" customFormat="1"/>
    <row r="503" s="442" customFormat="1"/>
    <row r="504" s="442" customFormat="1"/>
    <row r="505" s="442" customFormat="1"/>
    <row r="506" s="442" customFormat="1"/>
    <row r="507" s="442" customFormat="1"/>
    <row r="508" s="442" customFormat="1"/>
    <row r="509" s="442" customFormat="1"/>
    <row r="510" s="442" customFormat="1"/>
    <row r="511" s="442" customFormat="1"/>
    <row r="512" s="442" customFormat="1"/>
    <row r="513" s="442" customFormat="1"/>
    <row r="514" s="442" customFormat="1"/>
    <row r="515" s="442" customFormat="1"/>
    <row r="516" s="442" customFormat="1"/>
    <row r="517" s="442" customFormat="1"/>
    <row r="518" s="442" customFormat="1"/>
    <row r="519" s="442" customFormat="1"/>
    <row r="520" s="442" customFormat="1"/>
    <row r="521" s="442" customFormat="1"/>
    <row r="522" s="442" customFormat="1"/>
    <row r="523" s="442" customFormat="1"/>
    <row r="524" s="442" customFormat="1"/>
    <row r="525" s="442" customFormat="1"/>
    <row r="526" s="442" customFormat="1"/>
    <row r="527" s="442" customFormat="1"/>
    <row r="528" s="442" customFormat="1"/>
    <row r="529" s="442" customFormat="1"/>
    <row r="530" s="442" customFormat="1"/>
    <row r="531" s="442" customFormat="1"/>
    <row r="532" s="442" customFormat="1"/>
    <row r="533" s="442" customFormat="1"/>
    <row r="534" s="442" customFormat="1"/>
    <row r="535" s="442" customFormat="1"/>
    <row r="536" s="442" customFormat="1"/>
    <row r="537" s="442" customFormat="1"/>
    <row r="538" s="442" customFormat="1"/>
    <row r="539" s="442" customFormat="1"/>
    <row r="540" s="442" customFormat="1"/>
    <row r="541" s="442" customFormat="1"/>
    <row r="542" s="442" customFormat="1"/>
    <row r="543" s="442" customFormat="1"/>
    <row r="544" s="442" customFormat="1"/>
    <row r="545" s="442" customFormat="1"/>
    <row r="546" s="442" customFormat="1"/>
    <row r="547" s="442" customFormat="1"/>
    <row r="548" s="442" customFormat="1"/>
    <row r="549" s="442" customFormat="1"/>
    <row r="550" s="442" customFormat="1"/>
    <row r="551" s="442" customFormat="1"/>
    <row r="552" s="442" customFormat="1"/>
    <row r="553" s="442" customFormat="1"/>
    <row r="554" s="442" customFormat="1"/>
    <row r="555" s="442" customFormat="1"/>
    <row r="556" s="442" customFormat="1"/>
    <row r="557" s="442" customFormat="1"/>
    <row r="558" s="442" customFormat="1"/>
    <row r="559" s="442" customFormat="1"/>
    <row r="560" s="442" customFormat="1"/>
    <row r="561" s="442" customFormat="1"/>
    <row r="562" s="442" customFormat="1"/>
    <row r="563" s="442" customFormat="1"/>
    <row r="564" s="442" customFormat="1"/>
    <row r="565" s="442" customFormat="1"/>
    <row r="566" s="442" customFormat="1"/>
    <row r="567" s="442" customFormat="1"/>
    <row r="568" s="442" customFormat="1"/>
    <row r="569" s="442" customFormat="1"/>
    <row r="570" s="442" customFormat="1"/>
    <row r="571" s="442" customFormat="1"/>
    <row r="572" s="442" customFormat="1"/>
    <row r="573" s="442" customFormat="1"/>
    <row r="574" s="442" customFormat="1"/>
    <row r="575" s="442" customFormat="1"/>
    <row r="576" s="442" customFormat="1"/>
    <row r="577" s="442" customFormat="1"/>
    <row r="578" s="442" customFormat="1"/>
    <row r="579" s="442" customFormat="1"/>
    <row r="580" s="442" customFormat="1"/>
    <row r="581" s="442" customFormat="1"/>
    <row r="582" s="442" customFormat="1"/>
    <row r="583" s="442" customFormat="1"/>
    <row r="584" s="442" customFormat="1"/>
    <row r="585" s="442" customFormat="1"/>
    <row r="586" s="442" customFormat="1"/>
    <row r="587" s="442" customFormat="1"/>
    <row r="588" s="442" customFormat="1"/>
    <row r="589" s="442" customFormat="1"/>
    <row r="590" s="442" customFormat="1"/>
    <row r="591" s="442" customFormat="1"/>
    <row r="592" s="442" customFormat="1"/>
    <row r="593" s="442" customFormat="1"/>
    <row r="594" s="442" customFormat="1"/>
    <row r="595" s="442" customFormat="1"/>
    <row r="596" s="442" customFormat="1"/>
    <row r="597" s="442" customFormat="1"/>
    <row r="598" s="442" customFormat="1"/>
    <row r="599" s="442" customFormat="1"/>
    <row r="600" s="442" customFormat="1"/>
    <row r="601" s="442" customFormat="1"/>
    <row r="602" s="442" customFormat="1"/>
    <row r="603" s="442" customFormat="1"/>
    <row r="604" s="442" customFormat="1"/>
    <row r="605" s="442" customFormat="1"/>
    <row r="606" s="442" customFormat="1"/>
    <row r="607" s="442" customFormat="1"/>
    <row r="608" s="442" customFormat="1"/>
    <row r="609" s="442" customFormat="1"/>
    <row r="610" s="442" customFormat="1"/>
    <row r="611" s="442" customFormat="1"/>
    <row r="612" s="442" customFormat="1"/>
    <row r="613" s="442" customFormat="1"/>
    <row r="614" s="442" customFormat="1"/>
    <row r="615" s="442" customFormat="1"/>
    <row r="616" s="442" customFormat="1"/>
    <row r="617" s="442" customFormat="1"/>
    <row r="618" s="442" customFormat="1"/>
    <row r="619" s="442" customFormat="1"/>
    <row r="620" s="442" customFormat="1"/>
    <row r="621" s="442" customFormat="1"/>
    <row r="622" s="442" customFormat="1"/>
    <row r="623" s="442" customFormat="1"/>
    <row r="624" s="442" customFormat="1"/>
    <row r="625" s="442" customFormat="1"/>
    <row r="626" s="442" customFormat="1"/>
    <row r="627" s="442" customFormat="1"/>
    <row r="628" s="442" customFormat="1"/>
    <row r="629" s="442" customFormat="1"/>
    <row r="630" s="442" customFormat="1"/>
    <row r="631" s="442" customFormat="1"/>
    <row r="632" s="442" customFormat="1"/>
    <row r="633" s="442" customFormat="1"/>
    <row r="634" s="442" customFormat="1"/>
    <row r="635" s="442" customFormat="1"/>
    <row r="636" s="442" customFormat="1"/>
    <row r="637" s="442" customFormat="1"/>
    <row r="638" s="442" customFormat="1"/>
    <row r="639" s="442" customFormat="1"/>
    <row r="640" s="442" customFormat="1"/>
    <row r="641" s="442" customFormat="1"/>
    <row r="642" s="442" customFormat="1"/>
    <row r="643" s="442" customFormat="1"/>
    <row r="644" s="442" customFormat="1"/>
    <row r="645" s="442" customFormat="1"/>
    <row r="646" s="442" customFormat="1"/>
    <row r="647" s="442" customFormat="1"/>
    <row r="648" s="442" customFormat="1"/>
    <row r="649" s="442" customFormat="1"/>
    <row r="650" s="442" customFormat="1"/>
    <row r="651" s="442" customFormat="1"/>
    <row r="652" s="442" customFormat="1"/>
    <row r="653" s="442" customFormat="1"/>
    <row r="654" s="442" customFormat="1"/>
    <row r="655" s="442" customFormat="1"/>
    <row r="656" s="442" customFormat="1"/>
    <row r="657" s="442" customFormat="1"/>
    <row r="658" s="442" customFormat="1"/>
    <row r="659" s="442" customFormat="1"/>
    <row r="660" s="442" customFormat="1"/>
    <row r="661" s="442" customFormat="1"/>
    <row r="662" s="442" customFormat="1"/>
    <row r="663" s="442" customFormat="1"/>
    <row r="664" s="442" customFormat="1"/>
    <row r="665" s="442" customFormat="1"/>
    <row r="666" s="442" customFormat="1"/>
    <row r="667" s="442" customFormat="1"/>
    <row r="668" s="442" customFormat="1"/>
    <row r="669" s="442" customFormat="1"/>
    <row r="670" s="442" customFormat="1"/>
    <row r="671" s="442" customFormat="1"/>
    <row r="672" s="442" customFormat="1"/>
    <row r="673" s="442" customFormat="1"/>
    <row r="674" s="442" customFormat="1"/>
    <row r="675" s="442" customFormat="1"/>
    <row r="676" s="442" customFormat="1"/>
    <row r="677" s="442" customFormat="1"/>
    <row r="678" s="442" customFormat="1"/>
    <row r="679" s="442" customFormat="1"/>
    <row r="680" s="442" customFormat="1"/>
    <row r="681" s="442" customFormat="1"/>
    <row r="682" s="442" customFormat="1"/>
    <row r="683" s="442" customFormat="1"/>
    <row r="684" s="442" customFormat="1"/>
    <row r="685" s="442" customFormat="1"/>
    <row r="686" s="442" customFormat="1"/>
    <row r="687" s="442" customFormat="1"/>
    <row r="688" s="442" customFormat="1"/>
    <row r="689" spans="1:26" s="442" customFormat="1"/>
    <row r="690" spans="1:26" s="442" customFormat="1">
      <c r="A690" s="713"/>
      <c r="O690" s="713"/>
      <c r="P690" s="713"/>
      <c r="Q690" s="713"/>
      <c r="R690" s="713"/>
      <c r="S690" s="713"/>
      <c r="T690" s="713"/>
      <c r="U690" s="713"/>
      <c r="V690" s="713"/>
      <c r="W690" s="713"/>
      <c r="X690" s="713"/>
      <c r="Y690" s="713"/>
      <c r="Z690" s="713"/>
    </row>
  </sheetData>
  <sheetProtection algorithmName="SHA-512" hashValue="dIhDe1raVSVCVsUobxbOMMD36IRIWbdfXe3fqfOcHmkUKveyJzy4tSaagRp0ifqAzL4pBga8Ygok8AiFHivO6A==" saltValue="x9K61iGyw6ZkkjtmMIWR8w==" spinCount="100000" sheet="1" objects="1" scenarios="1"/>
  <protectedRanges>
    <protectedRange sqref="B31:G34 C29:G30" name="範囲3"/>
    <protectedRange sqref="B26:G27 C23:G25" name="範囲2"/>
    <protectedRange sqref="C8:G8 C13:G19 G9:G12 C9:E12" name="範囲1"/>
    <protectedRange sqref="F9:F12" name="範囲1_1"/>
    <protectedRange sqref="B29:B30" name="範囲3_1"/>
    <protectedRange sqref="B23:B25" name="範囲2_2"/>
  </protectedRanges>
  <mergeCells count="2">
    <mergeCell ref="K6:M6"/>
    <mergeCell ref="O6:Q6"/>
  </mergeCells>
  <phoneticPr fontId="9"/>
  <pageMargins left="0.70866141732283472" right="0.70866141732283472" top="0.78740157480314965" bottom="0.78740157480314965" header="0.31496062992125984" footer="0.31496062992125984"/>
  <pageSetup paperSize="9" scale="48" orientation="landscape" r:id="rId1"/>
  <headerFooter>
    <oddHeader>&amp;L&amp;D&amp;C&amp;A&amp;R&amp;F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7693C-0FE8-439B-B019-6AD38F7C0900}">
  <sheetPr>
    <pageSetUpPr fitToPage="1"/>
  </sheetPr>
  <dimension ref="A2:Z696"/>
  <sheetViews>
    <sheetView showGridLines="0" zoomScaleNormal="100" workbookViewId="0">
      <selection activeCell="C11" sqref="C11"/>
    </sheetView>
  </sheetViews>
  <sheetFormatPr defaultColWidth="10.77734375" defaultRowHeight="15.75"/>
  <cols>
    <col min="1" max="1" width="1.5546875" style="154" customWidth="1"/>
    <col min="2" max="2" width="11.5546875" style="72" customWidth="1"/>
    <col min="3" max="3" width="24.21875" style="72" customWidth="1"/>
    <col min="4" max="4" width="7.5546875" style="72" customWidth="1"/>
    <col min="5" max="6" width="13.5546875" style="72" customWidth="1"/>
    <col min="7" max="7" width="20.77734375" style="72" bestFit="1" customWidth="1"/>
    <col min="8" max="9" width="1.5546875" style="72" customWidth="1"/>
    <col min="10" max="10" width="19" style="72" customWidth="1"/>
    <col min="11" max="11" width="10.77734375" style="72" customWidth="1"/>
    <col min="12" max="14" width="10.77734375" style="72"/>
    <col min="15" max="17" width="10.77734375" style="154"/>
    <col min="18" max="19" width="1.5546875" style="154" customWidth="1"/>
    <col min="20" max="20" width="22" style="154" customWidth="1"/>
    <col min="21" max="21" width="7.5546875" style="154" customWidth="1"/>
    <col min="22" max="24" width="10.77734375" style="154"/>
    <col min="25" max="25" width="27" style="154" bestFit="1" customWidth="1"/>
    <col min="26" max="16384" width="10.77734375" style="154"/>
  </cols>
  <sheetData>
    <row r="2" spans="1:25" ht="18.75">
      <c r="B2" t="s">
        <v>225</v>
      </c>
    </row>
    <row r="3" spans="1:25" ht="18.75">
      <c r="B3" t="s">
        <v>226</v>
      </c>
    </row>
    <row r="4" spans="1:25" ht="18.75">
      <c r="B4" t="s">
        <v>224</v>
      </c>
    </row>
    <row r="10" spans="1:25" s="72" customFormat="1" ht="16.5" thickBot="1">
      <c r="A10" s="73" t="s">
        <v>147</v>
      </c>
      <c r="B10" s="74"/>
      <c r="D10" s="74"/>
      <c r="I10" s="75" t="s">
        <v>48</v>
      </c>
      <c r="J10" s="76"/>
      <c r="O10" s="77"/>
      <c r="P10" s="77"/>
      <c r="Q10" s="77"/>
      <c r="S10" s="73" t="s">
        <v>152</v>
      </c>
    </row>
    <row r="11" spans="1:25" s="72" customFormat="1">
      <c r="B11" s="78"/>
      <c r="C11" s="79"/>
      <c r="D11" s="383"/>
      <c r="E11" s="80" t="s">
        <v>150</v>
      </c>
      <c r="F11" s="81"/>
      <c r="G11" s="82" t="s">
        <v>222</v>
      </c>
      <c r="J11" s="83"/>
      <c r="K11" s="84" t="str">
        <f>"CO2排出量 (kg-CO2/"&amp;D19&amp;"-主生成物)"</f>
        <v>CO2排出量 (kg-CO2/kg-主生成物)</v>
      </c>
      <c r="L11" s="84"/>
      <c r="M11" s="84"/>
      <c r="N11" s="84"/>
      <c r="O11" s="84"/>
      <c r="P11" s="84"/>
      <c r="Q11" s="85"/>
      <c r="T11" s="86"/>
      <c r="U11" s="87"/>
      <c r="V11" s="84" t="s">
        <v>313</v>
      </c>
      <c r="W11" s="84"/>
      <c r="X11" s="84"/>
      <c r="Y11" s="88" t="s">
        <v>235</v>
      </c>
    </row>
    <row r="12" spans="1:25" s="72" customFormat="1">
      <c r="B12" s="89" t="s">
        <v>76</v>
      </c>
      <c r="C12" s="90" t="s">
        <v>181</v>
      </c>
      <c r="D12" s="284" t="s">
        <v>81</v>
      </c>
      <c r="E12" s="91" t="s">
        <v>551</v>
      </c>
      <c r="F12" s="92" t="s">
        <v>46</v>
      </c>
      <c r="G12" s="93" t="s">
        <v>83</v>
      </c>
      <c r="J12" s="94" t="s">
        <v>181</v>
      </c>
      <c r="K12" s="406" t="s">
        <v>553</v>
      </c>
      <c r="L12" s="406"/>
      <c r="M12" s="407"/>
      <c r="N12" s="95" t="s">
        <v>522</v>
      </c>
      <c r="O12" s="408" t="str">
        <f>F12</f>
        <v>化学量論</v>
      </c>
      <c r="P12" s="406"/>
      <c r="Q12" s="409"/>
      <c r="T12" s="96" t="s">
        <v>181</v>
      </c>
      <c r="U12" s="97" t="s">
        <v>81</v>
      </c>
      <c r="V12" s="98" t="s">
        <v>50</v>
      </c>
      <c r="W12" s="99" t="s">
        <v>51</v>
      </c>
      <c r="X12" s="100" t="s">
        <v>139</v>
      </c>
      <c r="Y12" s="101"/>
    </row>
    <row r="13" spans="1:25" s="72" customFormat="1" ht="16.5" thickBot="1">
      <c r="B13" s="102"/>
      <c r="C13" s="103"/>
      <c r="D13" s="285"/>
      <c r="E13" s="104"/>
      <c r="F13" s="105"/>
      <c r="G13" s="106"/>
      <c r="H13" s="107"/>
      <c r="J13" s="108"/>
      <c r="K13" s="109" t="s">
        <v>50</v>
      </c>
      <c r="L13" s="110" t="s">
        <v>51</v>
      </c>
      <c r="M13" s="110" t="s">
        <v>139</v>
      </c>
      <c r="N13" s="174"/>
      <c r="O13" s="110" t="s">
        <v>50</v>
      </c>
      <c r="P13" s="110" t="s">
        <v>51</v>
      </c>
      <c r="Q13" s="111" t="s">
        <v>139</v>
      </c>
      <c r="T13" s="112"/>
      <c r="U13" s="113"/>
      <c r="V13" s="114"/>
      <c r="W13" s="115"/>
      <c r="X13" s="116"/>
      <c r="Y13" s="117"/>
    </row>
    <row r="14" spans="1:25" s="72" customFormat="1">
      <c r="B14" s="118"/>
      <c r="C14" s="222" t="s">
        <v>39</v>
      </c>
      <c r="D14" s="400" t="s">
        <v>0</v>
      </c>
      <c r="E14" s="253">
        <v>2.2919999999999998</v>
      </c>
      <c r="F14" s="224">
        <v>1.375</v>
      </c>
      <c r="G14" s="121" t="s">
        <v>233</v>
      </c>
      <c r="J14" s="176" t="s">
        <v>280</v>
      </c>
      <c r="K14" s="225">
        <f>$G19*V14</f>
        <v>-1.375</v>
      </c>
      <c r="L14" s="226">
        <f>$G19*W14</f>
        <v>-1.375</v>
      </c>
      <c r="M14" s="226">
        <f>$G19*X14</f>
        <v>-1.375</v>
      </c>
      <c r="N14" s="178" t="s">
        <v>233</v>
      </c>
      <c r="O14" s="178">
        <f>$G19*V14</f>
        <v>-1.375</v>
      </c>
      <c r="P14" s="178">
        <f>$G19*W14</f>
        <v>-1.375</v>
      </c>
      <c r="Q14" s="179">
        <f>$G19*X14</f>
        <v>-1.375</v>
      </c>
      <c r="T14" s="227" t="s">
        <v>146</v>
      </c>
      <c r="U14" s="228" t="s">
        <v>0</v>
      </c>
      <c r="V14" s="229">
        <f>バックグラウンドデータ!E6</f>
        <v>-1</v>
      </c>
      <c r="W14" s="230">
        <f>バックグラウンドデータ!F6</f>
        <v>-1</v>
      </c>
      <c r="X14" s="231">
        <f>バックグラウンドデータ!G6</f>
        <v>-1</v>
      </c>
      <c r="Y14" s="232" t="str">
        <f>バックグラウンドデータ!H6</f>
        <v>ガイドライン既定値</v>
      </c>
    </row>
    <row r="15" spans="1:25" s="72" customFormat="1">
      <c r="B15" s="118" t="s">
        <v>148</v>
      </c>
      <c r="C15" s="119" t="s">
        <v>32</v>
      </c>
      <c r="D15" s="322" t="s">
        <v>0</v>
      </c>
      <c r="E15" s="255">
        <v>0.313</v>
      </c>
      <c r="F15" s="233">
        <v>0.188</v>
      </c>
      <c r="G15" s="121" t="s">
        <v>233</v>
      </c>
      <c r="J15" s="184" t="s">
        <v>82</v>
      </c>
      <c r="K15" s="123">
        <f t="shared" ref="K15:M18" si="0">$E14*V15</f>
        <v>0.33921599999999996</v>
      </c>
      <c r="L15" s="124">
        <f t="shared" si="0"/>
        <v>0.18358920000000001</v>
      </c>
      <c r="M15" s="124">
        <f t="shared" si="0"/>
        <v>1.6135679999999999E-2</v>
      </c>
      <c r="N15" s="124" t="s">
        <v>52</v>
      </c>
      <c r="O15" s="124">
        <f t="shared" ref="O15:Q18" si="1">$F14*V15</f>
        <v>0.20349999999999999</v>
      </c>
      <c r="P15" s="124">
        <f t="shared" si="1"/>
        <v>0.1101375</v>
      </c>
      <c r="Q15" s="192">
        <f t="shared" si="1"/>
        <v>9.6800000000000011E-3</v>
      </c>
      <c r="T15" s="127" t="s">
        <v>82</v>
      </c>
      <c r="U15" s="128" t="s">
        <v>0</v>
      </c>
      <c r="V15" s="129">
        <f>バックグラウンドデータ!E10</f>
        <v>0.14799999999999999</v>
      </c>
      <c r="W15" s="130">
        <f>バックグラウンドデータ!F10</f>
        <v>8.0100000000000005E-2</v>
      </c>
      <c r="X15" s="131">
        <f>バックグラウンドデータ!G10</f>
        <v>7.0400000000000003E-3</v>
      </c>
      <c r="Y15" s="132" t="str">
        <f>バックグラウンドデータ!H10</f>
        <v>ガイドライン既定値</v>
      </c>
    </row>
    <row r="16" spans="1:25" s="72" customFormat="1">
      <c r="B16" s="374"/>
      <c r="C16" s="119" t="s">
        <v>40</v>
      </c>
      <c r="D16" s="322" t="s">
        <v>1</v>
      </c>
      <c r="E16" s="255">
        <v>0.05</v>
      </c>
      <c r="F16" s="234"/>
      <c r="G16" s="121" t="s">
        <v>233</v>
      </c>
      <c r="J16" s="122" t="s">
        <v>21</v>
      </c>
      <c r="K16" s="123">
        <f t="shared" si="0"/>
        <v>3.0736600000000003</v>
      </c>
      <c r="L16" s="124">
        <f t="shared" si="0"/>
        <v>2.3662799999999997</v>
      </c>
      <c r="M16" s="124">
        <f t="shared" si="0"/>
        <v>9.9533999999999997E-2</v>
      </c>
      <c r="N16" s="124" t="s">
        <v>52</v>
      </c>
      <c r="O16" s="124">
        <f t="shared" si="1"/>
        <v>1.84616</v>
      </c>
      <c r="P16" s="124">
        <f t="shared" si="1"/>
        <v>1.4212799999999999</v>
      </c>
      <c r="Q16" s="192">
        <f t="shared" si="1"/>
        <v>5.9784000000000004E-2</v>
      </c>
      <c r="T16" s="127" t="s">
        <v>32</v>
      </c>
      <c r="U16" s="128" t="s">
        <v>0</v>
      </c>
      <c r="V16" s="129">
        <f>バックグラウンドデータ!E18</f>
        <v>9.82</v>
      </c>
      <c r="W16" s="130">
        <f>バックグラウンドデータ!F18</f>
        <v>7.56</v>
      </c>
      <c r="X16" s="131">
        <f>バックグラウンドデータ!G18</f>
        <v>0.318</v>
      </c>
      <c r="Y16" s="132" t="str">
        <f>バックグラウンドデータ!H18</f>
        <v>ガイドライン既定値</v>
      </c>
    </row>
    <row r="17" spans="1:25" s="72" customFormat="1">
      <c r="B17" s="133"/>
      <c r="C17" s="119" t="s">
        <v>41</v>
      </c>
      <c r="D17" s="322" t="s">
        <v>2</v>
      </c>
      <c r="E17" s="255">
        <v>4.2</v>
      </c>
      <c r="F17" s="234"/>
      <c r="G17" s="121" t="s">
        <v>233</v>
      </c>
      <c r="J17" s="122" t="s">
        <v>22</v>
      </c>
      <c r="K17" s="123">
        <f t="shared" si="0"/>
        <v>2.5300000000000003E-2</v>
      </c>
      <c r="L17" s="124">
        <f t="shared" si="0"/>
        <v>7.9000000000000008E-3</v>
      </c>
      <c r="M17" s="124">
        <f t="shared" si="0"/>
        <v>3.325E-4</v>
      </c>
      <c r="N17" s="124" t="s">
        <v>52</v>
      </c>
      <c r="O17" s="124">
        <f t="shared" si="1"/>
        <v>0</v>
      </c>
      <c r="P17" s="124">
        <f t="shared" si="1"/>
        <v>0</v>
      </c>
      <c r="Q17" s="192">
        <f t="shared" si="1"/>
        <v>0</v>
      </c>
      <c r="T17" s="127" t="s">
        <v>40</v>
      </c>
      <c r="U17" s="128" t="s">
        <v>1</v>
      </c>
      <c r="V17" s="129">
        <f>バックグラウンドデータ!E22</f>
        <v>0.50600000000000001</v>
      </c>
      <c r="W17" s="130">
        <f>バックグラウンドデータ!F22</f>
        <v>0.158</v>
      </c>
      <c r="X17" s="131">
        <f>バックグラウンドデータ!G22</f>
        <v>6.6499999999999997E-3</v>
      </c>
      <c r="Y17" s="132" t="str">
        <f>バックグラウンドデータ!H22</f>
        <v>ガイドライン既定値</v>
      </c>
    </row>
    <row r="18" spans="1:25" s="72" customFormat="1" ht="16.5" thickBot="1">
      <c r="B18" s="281"/>
      <c r="C18" s="393" t="s">
        <v>328</v>
      </c>
      <c r="D18" s="401" t="s">
        <v>0</v>
      </c>
      <c r="E18" s="235"/>
      <c r="F18" s="236"/>
      <c r="G18" s="237" t="s">
        <v>233</v>
      </c>
      <c r="J18" s="122" t="s">
        <v>23</v>
      </c>
      <c r="K18" s="123">
        <f t="shared" si="0"/>
        <v>0.2142</v>
      </c>
      <c r="L18" s="124">
        <f t="shared" si="0"/>
        <v>0.2142</v>
      </c>
      <c r="M18" s="124">
        <f t="shared" si="0"/>
        <v>9.4079999999999997E-3</v>
      </c>
      <c r="N18" s="124" t="s">
        <v>52</v>
      </c>
      <c r="O18" s="124">
        <f>$F17*V18</f>
        <v>0</v>
      </c>
      <c r="P18" s="124">
        <f t="shared" si="1"/>
        <v>0</v>
      </c>
      <c r="Q18" s="192">
        <f t="shared" si="1"/>
        <v>0</v>
      </c>
      <c r="T18" s="127" t="s">
        <v>41</v>
      </c>
      <c r="U18" s="128" t="s">
        <v>2</v>
      </c>
      <c r="V18" s="129">
        <f>バックグラウンドデータ!E26</f>
        <v>5.0999999999999997E-2</v>
      </c>
      <c r="W18" s="130">
        <f>バックグラウンドデータ!F26</f>
        <v>5.0999999999999997E-2</v>
      </c>
      <c r="X18" s="131">
        <f>バックグラウンドデータ!G26</f>
        <v>2.2399999999999998E-3</v>
      </c>
      <c r="Y18" s="132" t="str">
        <f>バックグラウンドデータ!H26</f>
        <v>ガイドライン既定値</v>
      </c>
    </row>
    <row r="19" spans="1:25" s="72" customFormat="1" ht="16.5" thickBot="1">
      <c r="B19" s="137" t="s">
        <v>216</v>
      </c>
      <c r="C19" s="138" t="s">
        <v>5</v>
      </c>
      <c r="D19" s="323" t="s">
        <v>78</v>
      </c>
      <c r="E19" s="139">
        <v>1</v>
      </c>
      <c r="F19" s="238">
        <v>1</v>
      </c>
      <c r="G19" s="389">
        <f>44/32</f>
        <v>1.375</v>
      </c>
      <c r="H19" s="148"/>
      <c r="J19" s="134" t="s">
        <v>328</v>
      </c>
      <c r="K19" s="135">
        <f>$E18*V19</f>
        <v>0</v>
      </c>
      <c r="L19" s="136">
        <f>$E18*W19</f>
        <v>0</v>
      </c>
      <c r="M19" s="136">
        <f>$E18*X19</f>
        <v>0</v>
      </c>
      <c r="N19" s="136" t="s">
        <v>52</v>
      </c>
      <c r="O19" s="136">
        <f>$F18*V19</f>
        <v>0</v>
      </c>
      <c r="P19" s="136">
        <f>$F18*W19</f>
        <v>0</v>
      </c>
      <c r="Q19" s="196">
        <f>$F18*X19</f>
        <v>0</v>
      </c>
      <c r="T19" s="127" t="s">
        <v>403</v>
      </c>
      <c r="U19" s="128" t="s">
        <v>0</v>
      </c>
      <c r="V19" s="129">
        <f>バックグラウンドデータ!E34</f>
        <v>1.8247619047619048</v>
      </c>
      <c r="W19" s="130">
        <f>バックグラウンドデータ!F34</f>
        <v>1.0514285714285714</v>
      </c>
      <c r="X19" s="131">
        <f>バックグラウンドデータ!G34</f>
        <v>5.1428571428571157E-2</v>
      </c>
      <c r="Y19" s="240" t="str">
        <f>バックグラウンドデータ!H34</f>
        <v>ガイドライン既定値</v>
      </c>
    </row>
    <row r="20" spans="1:25" s="72" customFormat="1" ht="16.5" thickBot="1">
      <c r="B20" s="241"/>
      <c r="C20" s="242" t="s">
        <v>37</v>
      </c>
      <c r="D20" s="199" t="s">
        <v>78</v>
      </c>
      <c r="E20" s="200"/>
      <c r="F20" s="243"/>
      <c r="G20" s="200"/>
      <c r="H20" s="148"/>
      <c r="J20" s="140" t="s">
        <v>522</v>
      </c>
      <c r="K20" s="141" t="s">
        <v>52</v>
      </c>
      <c r="L20" s="142" t="s">
        <v>52</v>
      </c>
      <c r="M20" s="142" t="s">
        <v>52</v>
      </c>
      <c r="N20" s="142">
        <f>E19*V20</f>
        <v>0.83377382058141658</v>
      </c>
      <c r="O20" s="142" t="s">
        <v>52</v>
      </c>
      <c r="P20" s="142" t="s">
        <v>52</v>
      </c>
      <c r="Q20" s="213" t="s">
        <v>52</v>
      </c>
      <c r="T20" s="143" t="s">
        <v>524</v>
      </c>
      <c r="U20" s="144" t="s">
        <v>78</v>
      </c>
      <c r="V20" s="145">
        <f>バックグラウンドデータ!E46</f>
        <v>0.83377382058141658</v>
      </c>
      <c r="W20" s="146" t="s">
        <v>197</v>
      </c>
      <c r="X20" s="147" t="s">
        <v>197</v>
      </c>
      <c r="Y20" s="244" t="str">
        <f>バックグラウンドデータ!F46</f>
        <v>3EID</v>
      </c>
    </row>
    <row r="21" spans="1:25" s="72" customFormat="1" ht="16.5" thickBot="1">
      <c r="B21" s="241"/>
      <c r="C21" s="245" t="s">
        <v>94</v>
      </c>
      <c r="D21" s="210" t="s">
        <v>78</v>
      </c>
      <c r="E21" s="209"/>
      <c r="F21" s="246"/>
      <c r="G21" s="209"/>
      <c r="H21" s="148"/>
      <c r="J21" s="149" t="s">
        <v>259</v>
      </c>
      <c r="K21" s="150">
        <f>SUM(K14:K20)</f>
        <v>2.2773760000000003</v>
      </c>
      <c r="L21" s="151">
        <f>SUM(L14:L20)</f>
        <v>1.3969691999999998</v>
      </c>
      <c r="M21" s="151">
        <f>SUM(M14:M20)</f>
        <v>-1.2495898199999997</v>
      </c>
      <c r="N21" s="151">
        <f>SUM(N13:N20)</f>
        <v>0.83377382058141658</v>
      </c>
      <c r="O21" s="151">
        <f>SUM(O14:O20)</f>
        <v>0.67466000000000004</v>
      </c>
      <c r="P21" s="151">
        <f>SUM(P14:P20)</f>
        <v>0.15641749999999988</v>
      </c>
      <c r="Q21" s="219">
        <f>SUM(Q14:Q20)</f>
        <v>-1.305536</v>
      </c>
    </row>
    <row r="22" spans="1:25" s="72" customFormat="1" ht="16.5" thickBot="1">
      <c r="B22" s="241" t="s">
        <v>149</v>
      </c>
      <c r="C22" s="245" t="s">
        <v>39</v>
      </c>
      <c r="D22" s="210" t="s">
        <v>78</v>
      </c>
      <c r="E22" s="209"/>
      <c r="F22" s="246"/>
      <c r="G22" s="209"/>
      <c r="H22" s="148"/>
      <c r="J22" s="149" t="s">
        <v>218</v>
      </c>
      <c r="K22" s="326">
        <f>-(K21-$N$21)</f>
        <v>-1.4436021794185838</v>
      </c>
      <c r="L22" s="326">
        <f>-(L21-$N$21)</f>
        <v>-0.56319537941858322</v>
      </c>
      <c r="M22" s="326">
        <f>-(M21-$N$21)</f>
        <v>2.0833636405814162</v>
      </c>
      <c r="N22" s="152" t="s">
        <v>52</v>
      </c>
      <c r="O22" s="326">
        <f>-(O21-$N$21)</f>
        <v>0.15911382058141654</v>
      </c>
      <c r="P22" s="326">
        <f>-(P21-$N$21)</f>
        <v>0.6773563205814167</v>
      </c>
      <c r="Q22" s="327">
        <f>-(Q21-$N$21)</f>
        <v>2.1393098205814165</v>
      </c>
      <c r="T22" s="342" t="s">
        <v>399</v>
      </c>
    </row>
    <row r="23" spans="1:25" s="72" customFormat="1">
      <c r="B23" s="241"/>
      <c r="C23" s="245" t="s">
        <v>30</v>
      </c>
      <c r="D23" s="210" t="s">
        <v>78</v>
      </c>
      <c r="E23" s="209"/>
      <c r="F23" s="246"/>
      <c r="G23" s="209"/>
      <c r="H23" s="148"/>
    </row>
    <row r="24" spans="1:25" s="72" customFormat="1">
      <c r="B24" s="241"/>
      <c r="C24" s="245" t="s">
        <v>95</v>
      </c>
      <c r="D24" s="210" t="s">
        <v>78</v>
      </c>
      <c r="E24" s="209"/>
      <c r="F24" s="246"/>
      <c r="G24" s="209"/>
      <c r="H24" s="148"/>
    </row>
    <row r="25" spans="1:25" s="72" customFormat="1">
      <c r="B25" s="247"/>
      <c r="C25" s="248" t="s">
        <v>96</v>
      </c>
      <c r="D25" s="215" t="s">
        <v>73</v>
      </c>
      <c r="E25" s="214"/>
      <c r="F25" s="249"/>
      <c r="G25" s="214"/>
      <c r="H25" s="148"/>
    </row>
    <row r="26" spans="1:25" s="72" customFormat="1">
      <c r="A26" s="73"/>
      <c r="B26" s="153"/>
      <c r="C26" s="148"/>
      <c r="D26" s="148"/>
      <c r="E26" s="148"/>
      <c r="F26" s="148"/>
      <c r="G26" s="148"/>
    </row>
    <row r="27" spans="1:25" s="72" customFormat="1" ht="16.5" thickBot="1">
      <c r="A27" s="73" t="s">
        <v>153</v>
      </c>
      <c r="I27" s="75" t="s">
        <v>151</v>
      </c>
    </row>
    <row r="28" spans="1:25" s="72" customFormat="1">
      <c r="B28" s="38" t="s">
        <v>552</v>
      </c>
      <c r="C28" s="39"/>
      <c r="D28" s="39"/>
      <c r="E28" s="39"/>
      <c r="F28" s="39"/>
      <c r="G28" s="155"/>
    </row>
    <row r="29" spans="1:25" s="72" customFormat="1">
      <c r="B29" s="47" t="s">
        <v>198</v>
      </c>
      <c r="C29" s="40"/>
      <c r="D29" s="40"/>
      <c r="E29" s="40"/>
      <c r="F29" s="40"/>
      <c r="G29" s="156"/>
    </row>
    <row r="30" spans="1:25" s="72" customFormat="1">
      <c r="B30" s="48" t="s">
        <v>199</v>
      </c>
      <c r="C30" s="42"/>
      <c r="D30" s="42"/>
      <c r="E30" s="42"/>
      <c r="F30" s="42"/>
      <c r="G30" s="157"/>
    </row>
    <row r="31" spans="1:25" s="72" customFormat="1">
      <c r="B31" s="48" t="s">
        <v>523</v>
      </c>
      <c r="C31" s="42"/>
      <c r="D31" s="42"/>
      <c r="E31" s="42"/>
      <c r="F31" s="42"/>
      <c r="G31" s="157"/>
    </row>
    <row r="32" spans="1:25" s="72" customFormat="1">
      <c r="B32" s="41"/>
      <c r="C32" s="42"/>
      <c r="D32" s="42"/>
      <c r="E32" s="42"/>
      <c r="F32" s="42"/>
      <c r="G32" s="157"/>
    </row>
    <row r="33" spans="1:7" s="72" customFormat="1" ht="16.5" thickBot="1">
      <c r="B33" s="43"/>
      <c r="C33" s="44"/>
      <c r="D33" s="44"/>
      <c r="E33" s="44"/>
      <c r="F33" s="44"/>
      <c r="G33" s="158"/>
    </row>
    <row r="34" spans="1:7" s="72" customFormat="1">
      <c r="B34" s="13" t="s">
        <v>66</v>
      </c>
      <c r="C34" s="14"/>
      <c r="D34" s="14"/>
      <c r="E34" s="14"/>
      <c r="F34" s="14"/>
      <c r="G34" s="11"/>
    </row>
    <row r="35" spans="1:7" s="72" customFormat="1">
      <c r="B35" s="47" t="s">
        <v>185</v>
      </c>
      <c r="C35" s="40"/>
      <c r="D35" s="40"/>
      <c r="E35" s="40"/>
      <c r="F35" s="40"/>
      <c r="G35" s="156"/>
    </row>
    <row r="36" spans="1:7" s="72" customFormat="1">
      <c r="B36" s="48" t="s">
        <v>186</v>
      </c>
      <c r="C36" s="42"/>
      <c r="D36" s="42"/>
      <c r="E36" s="42"/>
      <c r="F36" s="42"/>
      <c r="G36" s="157"/>
    </row>
    <row r="37" spans="1:7" s="72" customFormat="1">
      <c r="B37" s="48"/>
      <c r="C37" s="42"/>
      <c r="D37" s="42"/>
      <c r="E37" s="42"/>
      <c r="F37" s="42"/>
      <c r="G37" s="157"/>
    </row>
    <row r="38" spans="1:7" s="72" customFormat="1">
      <c r="B38" s="48"/>
      <c r="C38" s="42"/>
      <c r="D38" s="42"/>
      <c r="E38" s="42"/>
      <c r="F38" s="42"/>
      <c r="G38" s="157"/>
    </row>
    <row r="39" spans="1:7" s="72" customFormat="1">
      <c r="B39" s="48"/>
      <c r="C39" s="42"/>
      <c r="D39" s="42"/>
      <c r="E39" s="42"/>
      <c r="F39" s="42"/>
      <c r="G39" s="157"/>
    </row>
    <row r="40" spans="1:7" s="72" customFormat="1" ht="16.5" thickBot="1">
      <c r="B40" s="250"/>
      <c r="C40" s="44"/>
      <c r="D40" s="44"/>
      <c r="E40" s="44"/>
      <c r="F40" s="44"/>
      <c r="G40" s="158"/>
    </row>
    <row r="41" spans="1:7" s="72" customFormat="1">
      <c r="A41" s="73"/>
    </row>
    <row r="42" spans="1:7" s="72" customFormat="1">
      <c r="A42" s="73" t="s">
        <v>327</v>
      </c>
    </row>
    <row r="43" spans="1:7" s="72" customFormat="1"/>
    <row r="44" spans="1:7" s="72" customFormat="1"/>
    <row r="45" spans="1:7" s="72" customFormat="1">
      <c r="G45" s="318"/>
    </row>
    <row r="46" spans="1:7" s="72" customFormat="1"/>
    <row r="47" spans="1:7" s="72" customFormat="1"/>
    <row r="48" spans="1:7" s="72" customFormat="1"/>
    <row r="49" spans="2:4" s="72" customFormat="1"/>
    <row r="50" spans="2:4" s="72" customFormat="1"/>
    <row r="51" spans="2:4" s="72" customFormat="1"/>
    <row r="52" spans="2:4" s="72" customFormat="1"/>
    <row r="53" spans="2:4" s="72" customFormat="1"/>
    <row r="54" spans="2:4" s="72" customFormat="1"/>
    <row r="55" spans="2:4" s="72" customFormat="1"/>
    <row r="56" spans="2:4" s="72" customFormat="1" ht="18.75" customHeight="1"/>
    <row r="57" spans="2:4" s="72" customFormat="1"/>
    <row r="58" spans="2:4" s="72" customFormat="1"/>
    <row r="59" spans="2:4" s="72" customFormat="1"/>
    <row r="60" spans="2:4" s="72" customFormat="1"/>
    <row r="61" spans="2:4" s="72" customFormat="1">
      <c r="B61" s="153"/>
      <c r="D61" s="148"/>
    </row>
    <row r="62" spans="2:4" s="72" customFormat="1">
      <c r="B62" s="153"/>
      <c r="D62" s="148"/>
    </row>
    <row r="63" spans="2:4" s="72" customFormat="1">
      <c r="B63" s="153"/>
      <c r="D63" s="148"/>
    </row>
    <row r="64" spans="2:4" s="72" customFormat="1">
      <c r="B64" s="153"/>
      <c r="D64" s="148"/>
    </row>
    <row r="65" spans="2:4" s="72" customFormat="1">
      <c r="B65" s="153"/>
      <c r="D65" s="148"/>
    </row>
    <row r="66" spans="2:4" s="72" customFormat="1">
      <c r="B66" s="153"/>
      <c r="D66" s="148"/>
    </row>
    <row r="67" spans="2:4" s="72" customFormat="1"/>
    <row r="68" spans="2:4" s="72" customFormat="1"/>
    <row r="69" spans="2:4" s="72" customFormat="1"/>
    <row r="70" spans="2:4" s="72" customFormat="1"/>
    <row r="71" spans="2:4" s="72" customFormat="1"/>
    <row r="72" spans="2:4" s="72" customFormat="1">
      <c r="B72" s="72" t="s">
        <v>393</v>
      </c>
    </row>
    <row r="73" spans="2:4" s="72" customFormat="1">
      <c r="B73" s="72" t="s">
        <v>413</v>
      </c>
    </row>
    <row r="74" spans="2:4" s="72" customFormat="1"/>
    <row r="75" spans="2:4" s="72" customFormat="1">
      <c r="B75" s="72" t="s">
        <v>486</v>
      </c>
    </row>
    <row r="76" spans="2:4" s="72" customFormat="1">
      <c r="B76" s="72" t="s">
        <v>485</v>
      </c>
    </row>
    <row r="77" spans="2:4" s="72" customFormat="1">
      <c r="B77" s="72" t="s">
        <v>484</v>
      </c>
    </row>
    <row r="78" spans="2:4" s="72" customFormat="1">
      <c r="B78" s="72" t="s">
        <v>483</v>
      </c>
    </row>
    <row r="79" spans="2:4" s="72" customFormat="1"/>
    <row r="80" spans="2:4" s="72" customFormat="1"/>
    <row r="81" s="72" customFormat="1"/>
    <row r="82" s="72" customFormat="1"/>
    <row r="83" s="72" customFormat="1"/>
    <row r="84" s="72" customFormat="1"/>
    <row r="85" s="72" customFormat="1"/>
    <row r="86" s="72" customFormat="1"/>
    <row r="87" s="72" customFormat="1"/>
    <row r="88" s="72" customFormat="1"/>
    <row r="89" s="72" customFormat="1"/>
    <row r="90" s="72" customFormat="1"/>
    <row r="91" s="72" customFormat="1"/>
    <row r="92" s="72" customFormat="1"/>
    <row r="93" s="72" customFormat="1"/>
    <row r="94" s="72" customFormat="1"/>
    <row r="95" s="72" customFormat="1"/>
    <row r="96" s="72" customFormat="1"/>
    <row r="97" s="72" customFormat="1"/>
    <row r="98" s="72" customFormat="1"/>
    <row r="99" s="72" customFormat="1"/>
    <row r="100" s="72" customFormat="1"/>
    <row r="101" s="72" customFormat="1"/>
    <row r="102" s="72" customFormat="1"/>
    <row r="103" s="72" customFormat="1"/>
    <row r="104" s="72" customFormat="1"/>
    <row r="105" s="72" customFormat="1"/>
    <row r="106" s="72" customFormat="1"/>
    <row r="107" s="72" customFormat="1"/>
    <row r="108" s="72" customFormat="1"/>
    <row r="109" s="72" customFormat="1"/>
    <row r="110" s="72" customFormat="1"/>
    <row r="111" s="72" customFormat="1"/>
    <row r="112" s="72" customFormat="1"/>
    <row r="113" s="72" customFormat="1"/>
    <row r="114" s="72" customFormat="1"/>
    <row r="115" s="72" customFormat="1"/>
    <row r="116" s="72" customFormat="1"/>
    <row r="117" s="72" customFormat="1"/>
    <row r="118" s="72" customFormat="1"/>
    <row r="119" s="72" customFormat="1"/>
    <row r="120" s="72" customFormat="1"/>
    <row r="121" s="72" customFormat="1"/>
    <row r="122" s="72" customFormat="1"/>
    <row r="123" s="72" customFormat="1"/>
    <row r="124" s="72" customFormat="1"/>
    <row r="125" s="72" customFormat="1"/>
    <row r="126" s="72" customFormat="1"/>
    <row r="127" s="72" customFormat="1"/>
    <row r="128" s="72" customFormat="1"/>
    <row r="129" s="72" customFormat="1"/>
    <row r="130" s="72" customFormat="1"/>
    <row r="131" s="72" customFormat="1"/>
    <row r="132" s="72" customFormat="1"/>
    <row r="133" s="72" customFormat="1"/>
    <row r="134" s="72" customFormat="1"/>
    <row r="135" s="72" customFormat="1"/>
    <row r="136" s="72" customFormat="1"/>
    <row r="137" s="72" customFormat="1"/>
    <row r="138" s="72" customFormat="1"/>
    <row r="139" s="72" customFormat="1"/>
    <row r="140" s="72" customFormat="1"/>
    <row r="141" s="72" customFormat="1"/>
    <row r="142" s="72" customFormat="1"/>
    <row r="143" s="72" customFormat="1"/>
    <row r="144" s="72" customFormat="1"/>
    <row r="145" s="72" customFormat="1"/>
    <row r="146" s="72" customFormat="1"/>
    <row r="147" s="72" customFormat="1"/>
    <row r="148" s="72" customFormat="1"/>
    <row r="149" s="72" customFormat="1"/>
    <row r="150" s="72" customFormat="1"/>
    <row r="151" s="72" customFormat="1"/>
    <row r="152" s="72" customFormat="1"/>
    <row r="153" s="72" customFormat="1"/>
    <row r="154" s="72" customFormat="1"/>
    <row r="155" s="72" customFormat="1"/>
    <row r="156" s="72" customFormat="1"/>
    <row r="157" s="72" customFormat="1"/>
    <row r="158" s="72" customFormat="1"/>
    <row r="159" s="72" customFormat="1"/>
    <row r="160" s="72" customFormat="1"/>
    <row r="161" s="72" customFormat="1"/>
    <row r="162" s="72" customFormat="1"/>
    <row r="163" s="72" customFormat="1"/>
    <row r="164" s="72" customFormat="1"/>
    <row r="165" s="72" customFormat="1"/>
    <row r="166" s="72" customFormat="1"/>
    <row r="167" s="72" customFormat="1"/>
    <row r="168" s="72" customFormat="1"/>
    <row r="169" s="72" customFormat="1"/>
    <row r="170" s="72" customFormat="1"/>
    <row r="171" s="72" customFormat="1"/>
    <row r="172" s="72" customFormat="1"/>
    <row r="173" s="72" customFormat="1"/>
    <row r="174" s="72" customFormat="1"/>
    <row r="175" s="72" customFormat="1"/>
    <row r="176" s="72" customFormat="1"/>
    <row r="177" s="72" customFormat="1"/>
    <row r="178" s="72" customFormat="1"/>
    <row r="179" s="72" customFormat="1"/>
    <row r="180" s="72" customFormat="1"/>
    <row r="181" s="72" customFormat="1"/>
    <row r="182" s="72" customFormat="1"/>
    <row r="183" s="72" customFormat="1"/>
    <row r="184" s="72" customFormat="1"/>
    <row r="185" s="72" customFormat="1"/>
    <row r="186" s="72" customFormat="1"/>
    <row r="187" s="72" customFormat="1"/>
    <row r="188" s="72" customFormat="1"/>
    <row r="189" s="72" customFormat="1"/>
    <row r="190" s="72" customFormat="1"/>
    <row r="191" s="72" customFormat="1"/>
    <row r="192" s="72" customFormat="1"/>
    <row r="193" s="72" customFormat="1"/>
    <row r="194" s="72" customFormat="1"/>
    <row r="195" s="72" customFormat="1"/>
    <row r="196" s="72" customFormat="1"/>
    <row r="197" s="72" customFormat="1"/>
    <row r="198" s="72" customFormat="1"/>
    <row r="199" s="72" customFormat="1"/>
    <row r="200" s="72" customFormat="1"/>
    <row r="201" s="72" customFormat="1"/>
    <row r="202" s="72" customFormat="1"/>
    <row r="203" s="72" customFormat="1"/>
    <row r="204" s="72" customFormat="1"/>
    <row r="205" s="72" customFormat="1"/>
    <row r="206" s="72" customFormat="1"/>
    <row r="207" s="72" customFormat="1"/>
    <row r="208" s="72" customFormat="1"/>
    <row r="209" s="72" customFormat="1"/>
    <row r="210" s="72" customFormat="1"/>
    <row r="211" s="72" customFormat="1"/>
    <row r="212" s="72" customFormat="1"/>
    <row r="213" s="72" customFormat="1"/>
    <row r="214" s="72" customFormat="1"/>
    <row r="215" s="72" customFormat="1"/>
    <row r="216" s="72" customFormat="1"/>
    <row r="217" s="72" customFormat="1"/>
    <row r="218" s="72" customFormat="1"/>
    <row r="219" s="72" customFormat="1"/>
    <row r="220" s="72" customFormat="1"/>
    <row r="221" s="72" customFormat="1"/>
    <row r="222" s="72" customFormat="1"/>
    <row r="223" s="72" customFormat="1"/>
    <row r="224" s="72" customFormat="1"/>
    <row r="225" s="72" customFormat="1"/>
    <row r="226" s="72" customFormat="1"/>
    <row r="227" s="72" customFormat="1"/>
    <row r="228" s="72" customFormat="1"/>
    <row r="229" s="72" customFormat="1"/>
    <row r="230" s="72" customFormat="1"/>
    <row r="231" s="72" customFormat="1"/>
    <row r="232" s="72" customFormat="1"/>
    <row r="233" s="72" customFormat="1"/>
    <row r="234" s="72" customFormat="1"/>
    <row r="235" s="72" customFormat="1"/>
    <row r="236" s="72" customFormat="1"/>
    <row r="237" s="72" customFormat="1"/>
    <row r="238" s="72" customFormat="1"/>
    <row r="239" s="72" customFormat="1"/>
    <row r="240" s="72" customFormat="1"/>
    <row r="241" s="72" customFormat="1"/>
    <row r="242" s="72" customFormat="1"/>
    <row r="243" s="72" customFormat="1"/>
    <row r="244" s="72" customFormat="1"/>
    <row r="245" s="72" customFormat="1"/>
    <row r="246" s="72" customFormat="1"/>
    <row r="247" s="72" customFormat="1"/>
    <row r="248" s="72" customFormat="1"/>
    <row r="249" s="72" customFormat="1"/>
    <row r="250" s="72" customFormat="1"/>
    <row r="251" s="72" customFormat="1"/>
    <row r="252" s="72" customFormat="1"/>
    <row r="253" s="72" customFormat="1"/>
    <row r="254" s="72" customFormat="1"/>
    <row r="255" s="72" customFormat="1"/>
    <row r="256" s="72" customFormat="1"/>
    <row r="257" s="72" customFormat="1"/>
    <row r="258" s="72" customFormat="1"/>
    <row r="259" s="72" customFormat="1"/>
    <row r="260" s="72" customFormat="1"/>
    <row r="261" s="72" customFormat="1"/>
    <row r="262" s="72" customFormat="1"/>
    <row r="263" s="72" customFormat="1"/>
    <row r="264" s="72" customFormat="1"/>
    <row r="265" s="72" customFormat="1"/>
    <row r="266" s="72" customFormat="1"/>
    <row r="267" s="72" customFormat="1"/>
    <row r="268" s="72" customFormat="1"/>
    <row r="269" s="72" customFormat="1"/>
    <row r="270" s="72" customFormat="1"/>
    <row r="271" s="72" customFormat="1"/>
    <row r="272" s="72" customFormat="1"/>
    <row r="273" s="72" customFormat="1"/>
    <row r="274" s="72" customFormat="1"/>
    <row r="275" s="72" customFormat="1"/>
    <row r="276" s="72" customFormat="1"/>
    <row r="277" s="72" customFormat="1"/>
    <row r="278" s="72" customFormat="1"/>
    <row r="279" s="72" customFormat="1"/>
    <row r="280" s="72" customFormat="1"/>
    <row r="281" s="72" customFormat="1"/>
    <row r="282" s="72" customFormat="1"/>
    <row r="283" s="72" customFormat="1"/>
    <row r="284" s="72" customFormat="1"/>
    <row r="285" s="72" customFormat="1"/>
    <row r="286" s="72" customFormat="1"/>
    <row r="287" s="72" customFormat="1"/>
    <row r="288" s="72" customFormat="1"/>
    <row r="289" s="72" customFormat="1"/>
    <row r="290" s="72" customFormat="1"/>
    <row r="291" s="72" customFormat="1"/>
    <row r="292" s="72" customFormat="1"/>
    <row r="293" s="72" customFormat="1"/>
    <row r="294" s="72" customFormat="1"/>
    <row r="295" s="72" customFormat="1"/>
    <row r="296" s="72" customFormat="1"/>
    <row r="297" s="72" customFormat="1"/>
    <row r="298" s="72" customFormat="1"/>
    <row r="299" s="72" customFormat="1"/>
    <row r="300" s="72" customFormat="1"/>
    <row r="301" s="72" customFormat="1"/>
    <row r="302" s="72" customFormat="1"/>
    <row r="303" s="72" customFormat="1"/>
    <row r="304" s="72" customFormat="1"/>
    <row r="305" s="72" customFormat="1"/>
    <row r="306" s="72" customFormat="1"/>
    <row r="307" s="72" customFormat="1"/>
    <row r="308" s="72" customFormat="1"/>
    <row r="309" s="72" customFormat="1"/>
    <row r="310" s="72" customFormat="1"/>
    <row r="311" s="72" customFormat="1"/>
    <row r="312" s="72" customFormat="1"/>
    <row r="313" s="72" customFormat="1"/>
    <row r="314" s="72" customFormat="1"/>
    <row r="315" s="72" customFormat="1"/>
    <row r="316" s="72" customFormat="1"/>
    <row r="317" s="72" customFormat="1"/>
    <row r="318" s="72" customFormat="1"/>
    <row r="319" s="72" customFormat="1"/>
    <row r="320" s="72" customFormat="1"/>
    <row r="321" s="72" customFormat="1"/>
    <row r="322" s="72" customFormat="1"/>
    <row r="323" s="72" customFormat="1"/>
    <row r="324" s="72" customFormat="1"/>
    <row r="325" s="72" customFormat="1"/>
    <row r="326" s="72" customFormat="1"/>
    <row r="327" s="72" customFormat="1"/>
    <row r="328" s="72" customFormat="1"/>
    <row r="329" s="72" customFormat="1"/>
    <row r="330" s="72" customFormat="1"/>
    <row r="331" s="72" customFormat="1"/>
    <row r="332" s="72" customFormat="1"/>
    <row r="333" s="72" customFormat="1"/>
    <row r="334" s="72" customFormat="1"/>
    <row r="335" s="72" customFormat="1"/>
    <row r="336" s="72" customFormat="1"/>
    <row r="337" s="72" customFormat="1"/>
    <row r="338" s="72" customFormat="1"/>
    <row r="339" s="72" customFormat="1"/>
    <row r="340" s="72" customFormat="1"/>
    <row r="341" s="72" customFormat="1"/>
    <row r="342" s="72" customFormat="1"/>
    <row r="343" s="72" customFormat="1"/>
    <row r="344" s="72" customFormat="1"/>
    <row r="345" s="72" customFormat="1"/>
    <row r="346" s="72" customFormat="1"/>
    <row r="347" s="72" customFormat="1"/>
    <row r="348" s="72" customFormat="1"/>
    <row r="349" s="72" customFormat="1"/>
    <row r="350" s="72" customFormat="1"/>
    <row r="351" s="72" customFormat="1"/>
    <row r="352" s="72" customFormat="1"/>
    <row r="353" s="72" customFormat="1"/>
    <row r="354" s="72" customFormat="1"/>
    <row r="355" s="72" customFormat="1"/>
    <row r="356" s="72" customFormat="1"/>
    <row r="357" s="72" customFormat="1"/>
    <row r="358" s="72" customFormat="1"/>
    <row r="359" s="72" customFormat="1"/>
    <row r="360" s="72" customFormat="1"/>
    <row r="361" s="72" customFormat="1"/>
    <row r="362" s="72" customFormat="1"/>
    <row r="363" s="72" customFormat="1"/>
    <row r="364" s="72" customFormat="1"/>
    <row r="365" s="72" customFormat="1"/>
    <row r="366" s="72" customFormat="1"/>
    <row r="367" s="72" customFormat="1"/>
    <row r="368" s="72" customFormat="1"/>
    <row r="369" s="72" customFormat="1"/>
    <row r="370" s="72" customFormat="1"/>
    <row r="371" s="72" customFormat="1"/>
    <row r="372" s="72" customFormat="1"/>
    <row r="373" s="72" customFormat="1"/>
    <row r="374" s="72" customFormat="1"/>
    <row r="375" s="72" customFormat="1"/>
    <row r="376" s="72" customFormat="1"/>
    <row r="377" s="72" customFormat="1"/>
    <row r="378" s="72" customFormat="1"/>
    <row r="379" s="72" customFormat="1"/>
    <row r="380" s="72" customFormat="1"/>
    <row r="381" s="72" customFormat="1"/>
    <row r="382" s="72" customFormat="1"/>
    <row r="383" s="72" customFormat="1"/>
    <row r="384" s="72" customFormat="1"/>
    <row r="385" s="72" customFormat="1"/>
    <row r="386" s="72" customFormat="1"/>
    <row r="387" s="72" customFormat="1"/>
    <row r="388" s="72" customFormat="1"/>
    <row r="389" s="72" customFormat="1"/>
    <row r="390" s="72" customFormat="1"/>
    <row r="391" s="72" customFormat="1"/>
    <row r="392" s="72" customFormat="1"/>
    <row r="393" s="72" customFormat="1"/>
    <row r="394" s="72" customFormat="1"/>
    <row r="395" s="72" customFormat="1"/>
    <row r="396" s="72" customFormat="1"/>
    <row r="397" s="72" customFormat="1"/>
    <row r="398" s="72" customFormat="1"/>
    <row r="399" s="72" customFormat="1"/>
    <row r="400" s="72" customFormat="1"/>
    <row r="401" s="72" customFormat="1"/>
    <row r="402" s="72" customFormat="1"/>
    <row r="403" s="72" customFormat="1"/>
    <row r="404" s="72" customFormat="1"/>
    <row r="405" s="72" customFormat="1"/>
    <row r="406" s="72" customFormat="1"/>
    <row r="407" s="72" customFormat="1"/>
    <row r="408" s="72" customFormat="1"/>
    <row r="409" s="72" customFormat="1"/>
    <row r="410" s="72" customFormat="1"/>
    <row r="411" s="72" customFormat="1"/>
    <row r="412" s="72" customFormat="1"/>
    <row r="413" s="72" customFormat="1"/>
    <row r="414" s="72" customFormat="1"/>
    <row r="415" s="72" customFormat="1"/>
    <row r="416" s="72" customFormat="1"/>
    <row r="417" s="72" customFormat="1"/>
    <row r="418" s="72" customFormat="1"/>
    <row r="419" s="72" customFormat="1"/>
    <row r="420" s="72" customFormat="1"/>
    <row r="421" s="72" customFormat="1"/>
    <row r="422" s="72" customFormat="1"/>
    <row r="423" s="72" customFormat="1"/>
    <row r="424" s="72" customFormat="1"/>
    <row r="425" s="72" customFormat="1"/>
    <row r="426" s="72" customFormat="1"/>
    <row r="427" s="72" customFormat="1"/>
    <row r="428" s="72" customFormat="1"/>
    <row r="429" s="72" customFormat="1"/>
    <row r="430" s="72" customFormat="1"/>
    <row r="431" s="72" customFormat="1"/>
    <row r="432" s="72" customFormat="1"/>
    <row r="433" s="72" customFormat="1"/>
    <row r="434" s="72" customFormat="1"/>
    <row r="435" s="72" customFormat="1"/>
    <row r="436" s="72" customFormat="1"/>
    <row r="437" s="72" customFormat="1"/>
    <row r="438" s="72" customFormat="1"/>
    <row r="439" s="72" customFormat="1"/>
    <row r="440" s="72" customFormat="1"/>
    <row r="441" s="72" customFormat="1"/>
    <row r="442" s="72" customFormat="1"/>
    <row r="443" s="72" customFormat="1"/>
    <row r="444" s="72" customFormat="1"/>
    <row r="445" s="72" customFormat="1"/>
    <row r="446" s="72" customFormat="1"/>
    <row r="447" s="72" customFormat="1"/>
    <row r="448" s="72" customFormat="1"/>
    <row r="449" s="72" customFormat="1"/>
    <row r="450" s="72" customFormat="1"/>
    <row r="451" s="72" customFormat="1"/>
    <row r="452" s="72" customFormat="1"/>
    <row r="453" s="72" customFormat="1"/>
    <row r="454" s="72" customFormat="1"/>
    <row r="455" s="72" customFormat="1"/>
    <row r="456" s="72" customFormat="1"/>
    <row r="457" s="72" customFormat="1"/>
    <row r="458" s="72" customFormat="1"/>
    <row r="459" s="72" customFormat="1"/>
    <row r="460" s="72" customFormat="1"/>
    <row r="461" s="72" customFormat="1"/>
    <row r="462" s="72" customFormat="1"/>
    <row r="463" s="72" customFormat="1"/>
    <row r="464" s="72" customFormat="1"/>
    <row r="465" s="72" customFormat="1"/>
    <row r="466" s="72" customFormat="1"/>
    <row r="467" s="72" customFormat="1"/>
    <row r="468" s="72" customFormat="1"/>
    <row r="469" s="72" customFormat="1"/>
    <row r="470" s="72" customFormat="1"/>
    <row r="471" s="72" customFormat="1"/>
    <row r="472" s="72" customFormat="1"/>
    <row r="473" s="72" customFormat="1"/>
    <row r="474" s="72" customFormat="1"/>
    <row r="475" s="72" customFormat="1"/>
    <row r="476" s="72" customFormat="1"/>
    <row r="477" s="72" customFormat="1"/>
    <row r="478" s="72" customFormat="1"/>
    <row r="479" s="72" customFormat="1"/>
    <row r="480" s="72" customFormat="1"/>
    <row r="481" s="72" customFormat="1"/>
    <row r="482" s="72" customFormat="1"/>
    <row r="483" s="72" customFormat="1"/>
    <row r="484" s="72" customFormat="1"/>
    <row r="485" s="72" customFormat="1"/>
    <row r="486" s="72" customFormat="1"/>
    <row r="487" s="72" customFormat="1"/>
    <row r="488" s="72" customFormat="1"/>
    <row r="489" s="72" customFormat="1"/>
    <row r="490" s="72" customFormat="1"/>
    <row r="491" s="72" customFormat="1"/>
    <row r="492" s="72" customFormat="1"/>
    <row r="493" s="72" customFormat="1"/>
    <row r="494" s="72" customFormat="1"/>
    <row r="495" s="72" customFormat="1"/>
    <row r="496" s="72" customFormat="1"/>
    <row r="497" s="72" customFormat="1"/>
    <row r="498" s="72" customFormat="1"/>
    <row r="499" s="72" customFormat="1"/>
    <row r="500" s="72" customFormat="1"/>
    <row r="501" s="72" customFormat="1"/>
    <row r="502" s="72" customFormat="1"/>
    <row r="503" s="72" customFormat="1"/>
    <row r="504" s="72" customFormat="1"/>
    <row r="505" s="72" customFormat="1"/>
    <row r="506" s="72" customFormat="1"/>
    <row r="507" s="72" customFormat="1"/>
    <row r="508" s="72" customFormat="1"/>
    <row r="509" s="72" customFormat="1"/>
    <row r="510" s="72" customFormat="1"/>
    <row r="511" s="72" customFormat="1"/>
    <row r="512" s="72" customFormat="1"/>
    <row r="513" s="72" customFormat="1"/>
    <row r="514" s="72" customFormat="1"/>
    <row r="515" s="72" customFormat="1"/>
    <row r="516" s="72" customFormat="1"/>
    <row r="517" s="72" customFormat="1"/>
    <row r="518" s="72" customFormat="1"/>
    <row r="519" s="72" customFormat="1"/>
    <row r="520" s="72" customFormat="1"/>
    <row r="521" s="72" customFormat="1"/>
    <row r="522" s="72" customFormat="1"/>
    <row r="523" s="72" customFormat="1"/>
    <row r="524" s="72" customFormat="1"/>
    <row r="525" s="72" customFormat="1"/>
    <row r="526" s="72" customFormat="1"/>
    <row r="527" s="72" customFormat="1"/>
    <row r="528" s="72" customFormat="1"/>
    <row r="529" s="72" customFormat="1"/>
    <row r="530" s="72" customFormat="1"/>
    <row r="531" s="72" customFormat="1"/>
    <row r="532" s="72" customFormat="1"/>
    <row r="533" s="72" customFormat="1"/>
    <row r="534" s="72" customFormat="1"/>
    <row r="535" s="72" customFormat="1"/>
    <row r="536" s="72" customFormat="1"/>
    <row r="537" s="72" customFormat="1"/>
    <row r="538" s="72" customFormat="1"/>
    <row r="539" s="72" customFormat="1"/>
    <row r="540" s="72" customFormat="1"/>
    <row r="541" s="72" customFormat="1"/>
    <row r="542" s="72" customFormat="1"/>
    <row r="543" s="72" customFormat="1"/>
    <row r="544" s="72" customFormat="1"/>
    <row r="545" s="72" customFormat="1"/>
    <row r="546" s="72" customFormat="1"/>
    <row r="547" s="72" customFormat="1"/>
    <row r="548" s="72" customFormat="1"/>
    <row r="549" s="72" customFormat="1"/>
    <row r="550" s="72" customFormat="1"/>
    <row r="551" s="72" customFormat="1"/>
    <row r="552" s="72" customFormat="1"/>
    <row r="553" s="72" customFormat="1"/>
    <row r="554" s="72" customFormat="1"/>
    <row r="555" s="72" customFormat="1"/>
    <row r="556" s="72" customFormat="1"/>
    <row r="557" s="72" customFormat="1"/>
    <row r="558" s="72" customFormat="1"/>
    <row r="559" s="72" customFormat="1"/>
    <row r="560" s="72" customFormat="1"/>
    <row r="561" s="72" customFormat="1"/>
    <row r="562" s="72" customFormat="1"/>
    <row r="563" s="72" customFormat="1"/>
    <row r="564" s="72" customFormat="1"/>
    <row r="565" s="72" customFormat="1"/>
    <row r="566" s="72" customFormat="1"/>
    <row r="567" s="72" customFormat="1"/>
    <row r="568" s="72" customFormat="1"/>
    <row r="569" s="72" customFormat="1"/>
    <row r="570" s="72" customFormat="1"/>
    <row r="571" s="72" customFormat="1"/>
    <row r="572" s="72" customFormat="1"/>
    <row r="573" s="72" customFormat="1"/>
    <row r="574" s="72" customFormat="1"/>
    <row r="575" s="72" customFormat="1"/>
    <row r="576" s="72" customFormat="1"/>
    <row r="577" s="72" customFormat="1"/>
    <row r="578" s="72" customFormat="1"/>
    <row r="579" s="72" customFormat="1"/>
    <row r="580" s="72" customFormat="1"/>
    <row r="581" s="72" customFormat="1"/>
    <row r="582" s="72" customFormat="1"/>
    <row r="583" s="72" customFormat="1"/>
    <row r="584" s="72" customFormat="1"/>
    <row r="585" s="72" customFormat="1"/>
    <row r="586" s="72" customFormat="1"/>
    <row r="587" s="72" customFormat="1"/>
    <row r="588" s="72" customFormat="1"/>
    <row r="589" s="72" customFormat="1"/>
    <row r="590" s="72" customFormat="1"/>
    <row r="591" s="72" customFormat="1"/>
    <row r="592" s="72" customFormat="1"/>
    <row r="593" s="72" customFormat="1"/>
    <row r="594" s="72" customFormat="1"/>
    <row r="595" s="72" customFormat="1"/>
    <row r="596" s="72" customFormat="1"/>
    <row r="597" s="72" customFormat="1"/>
    <row r="598" s="72" customFormat="1"/>
    <row r="599" s="72" customFormat="1"/>
    <row r="600" s="72" customFormat="1"/>
    <row r="601" s="72" customFormat="1"/>
    <row r="602" s="72" customFormat="1"/>
    <row r="603" s="72" customFormat="1"/>
    <row r="604" s="72" customFormat="1"/>
    <row r="605" s="72" customFormat="1"/>
    <row r="606" s="72" customFormat="1"/>
    <row r="607" s="72" customFormat="1"/>
    <row r="608" s="72" customFormat="1"/>
    <row r="609" s="72" customFormat="1"/>
    <row r="610" s="72" customFormat="1"/>
    <row r="611" s="72" customFormat="1"/>
    <row r="612" s="72" customFormat="1"/>
    <row r="613" s="72" customFormat="1"/>
    <row r="614" s="72" customFormat="1"/>
    <row r="615" s="72" customFormat="1"/>
    <row r="616" s="72" customFormat="1"/>
    <row r="617" s="72" customFormat="1"/>
    <row r="618" s="72" customFormat="1"/>
    <row r="619" s="72" customFormat="1"/>
    <row r="620" s="72" customFormat="1"/>
    <row r="621" s="72" customFormat="1"/>
    <row r="622" s="72" customFormat="1"/>
    <row r="623" s="72" customFormat="1"/>
    <row r="624" s="72" customFormat="1"/>
    <row r="625" s="72" customFormat="1"/>
    <row r="626" s="72" customFormat="1"/>
    <row r="627" s="72" customFormat="1"/>
    <row r="628" s="72" customFormat="1"/>
    <row r="629" s="72" customFormat="1"/>
    <row r="630" s="72" customFormat="1"/>
    <row r="631" s="72" customFormat="1"/>
    <row r="632" s="72" customFormat="1"/>
    <row r="633" s="72" customFormat="1"/>
    <row r="634" s="72" customFormat="1"/>
    <row r="635" s="72" customFormat="1"/>
    <row r="636" s="72" customFormat="1"/>
    <row r="637" s="72" customFormat="1"/>
    <row r="638" s="72" customFormat="1"/>
    <row r="639" s="72" customFormat="1"/>
    <row r="640" s="72" customFormat="1"/>
    <row r="641" s="72" customFormat="1"/>
    <row r="642" s="72" customFormat="1"/>
    <row r="643" s="72" customFormat="1"/>
    <row r="644" s="72" customFormat="1"/>
    <row r="645" s="72" customFormat="1"/>
    <row r="646" s="72" customFormat="1"/>
    <row r="647" s="72" customFormat="1"/>
    <row r="648" s="72" customFormat="1"/>
    <row r="649" s="72" customFormat="1"/>
    <row r="650" s="72" customFormat="1"/>
    <row r="651" s="72" customFormat="1"/>
    <row r="652" s="72" customFormat="1"/>
    <row r="653" s="72" customFormat="1"/>
    <row r="654" s="72" customFormat="1"/>
    <row r="655" s="72" customFormat="1"/>
    <row r="656" s="72" customFormat="1"/>
    <row r="657" s="72" customFormat="1"/>
    <row r="658" s="72" customFormat="1"/>
    <row r="659" s="72" customFormat="1"/>
    <row r="660" s="72" customFormat="1"/>
    <row r="661" s="72" customFormat="1"/>
    <row r="662" s="72" customFormat="1"/>
    <row r="663" s="72" customFormat="1"/>
    <row r="664" s="72" customFormat="1"/>
    <row r="665" s="72" customFormat="1"/>
    <row r="666" s="72" customFormat="1"/>
    <row r="667" s="72" customFormat="1"/>
    <row r="668" s="72" customFormat="1"/>
    <row r="669" s="72" customFormat="1"/>
    <row r="670" s="72" customFormat="1"/>
    <row r="671" s="72" customFormat="1"/>
    <row r="672" s="72" customFormat="1"/>
    <row r="673" s="72" customFormat="1"/>
    <row r="674" s="72" customFormat="1"/>
    <row r="675" s="72" customFormat="1"/>
    <row r="676" s="72" customFormat="1"/>
    <row r="677" s="72" customFormat="1"/>
    <row r="678" s="72" customFormat="1"/>
    <row r="679" s="72" customFormat="1"/>
    <row r="680" s="72" customFormat="1"/>
    <row r="681" s="72" customFormat="1"/>
    <row r="682" s="72" customFormat="1"/>
    <row r="683" s="72" customFormat="1"/>
    <row r="684" s="72" customFormat="1"/>
    <row r="685" s="72" customFormat="1"/>
    <row r="686" s="72" customFormat="1"/>
    <row r="687" s="72" customFormat="1"/>
    <row r="688" s="72" customFormat="1"/>
    <row r="689" spans="1:26" s="72" customFormat="1"/>
    <row r="690" spans="1:26" s="72" customFormat="1"/>
    <row r="691" spans="1:26" s="72" customFormat="1"/>
    <row r="692" spans="1:26" s="72" customFormat="1"/>
    <row r="693" spans="1:26" s="72" customFormat="1"/>
    <row r="694" spans="1:26" s="72" customFormat="1"/>
    <row r="695" spans="1:26" s="72" customFormat="1"/>
    <row r="696" spans="1:26" s="72" customFormat="1">
      <c r="A696" s="154"/>
      <c r="O696" s="154"/>
      <c r="P696" s="154"/>
      <c r="Q696" s="154"/>
      <c r="R696" s="154"/>
      <c r="S696" s="154"/>
      <c r="T696" s="154"/>
      <c r="U696" s="154"/>
      <c r="V696" s="154"/>
      <c r="W696" s="154"/>
      <c r="X696" s="154"/>
      <c r="Y696" s="154"/>
      <c r="Z696" s="154"/>
    </row>
  </sheetData>
  <sheetProtection algorithmName="SHA-512" hashValue="QLdCGA6At52+nGiBJk0hH8pLXDeniCbDHwmZMZJNI0u+GNApuwqOfBhLTJl5YMjP0kaed23A8xP1OH4PId4jDg==" saltValue="0ZZHe7mt2TvQAxIisFf3vw==" spinCount="100000" sheet="1" objects="1" scenarios="1"/>
  <protectedRanges>
    <protectedRange sqref="B37:G40 C35:G36" name="範囲3"/>
    <protectedRange sqref="B32:G33 C29:G31" name="範囲2"/>
    <protectedRange sqref="C14:G14 C19:G25 G15:G18 C15:E18" name="範囲1"/>
    <protectedRange sqref="F15:F18" name="範囲1_1"/>
    <protectedRange sqref="B29:B31" name="範囲2_1"/>
    <protectedRange sqref="B35:B36" name="範囲3_1"/>
  </protectedRanges>
  <mergeCells count="2">
    <mergeCell ref="K12:M12"/>
    <mergeCell ref="O12:Q12"/>
  </mergeCells>
  <phoneticPr fontId="9"/>
  <pageMargins left="0.70866141732283472" right="0.70866141732283472" top="0.78740157480314965" bottom="0.78740157480314965" header="0.31496062992125984" footer="0.31496062992125984"/>
  <pageSetup paperSize="9" scale="48" orientation="landscape" r:id="rId1"/>
  <headerFooter>
    <oddHeader>&amp;L&amp;D&amp;C&amp;A&amp;R&amp;F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9D166-47FE-4920-BD9E-7AB53212B482}">
  <sheetPr>
    <pageSetUpPr fitToPage="1"/>
  </sheetPr>
  <dimension ref="A1:Y56"/>
  <sheetViews>
    <sheetView showGridLines="0" workbookViewId="0">
      <selection activeCell="G36" sqref="G36"/>
    </sheetView>
  </sheetViews>
  <sheetFormatPr defaultColWidth="10.77734375" defaultRowHeight="15.75"/>
  <cols>
    <col min="1" max="1" width="1.5546875" style="442" customWidth="1"/>
    <col min="2" max="2" width="11.5546875" style="442" customWidth="1"/>
    <col min="3" max="3" width="24.21875" style="442" customWidth="1"/>
    <col min="4" max="4" width="7.5546875" style="442" customWidth="1"/>
    <col min="5" max="6" width="13.5546875" style="442" customWidth="1"/>
    <col min="7" max="7" width="20.77734375" style="442" bestFit="1" customWidth="1"/>
    <col min="8" max="9" width="1.5546875" style="442" customWidth="1"/>
    <col min="10" max="10" width="18.44140625" style="442" customWidth="1"/>
    <col min="11" max="13" width="9.5546875" style="442" customWidth="1"/>
    <col min="14" max="14" width="12.109375" style="442" bestFit="1" customWidth="1"/>
    <col min="15" max="17" width="9.5546875" style="442" customWidth="1"/>
    <col min="18" max="19" width="1.5546875" style="442" customWidth="1"/>
    <col min="20" max="20" width="22" style="442" customWidth="1"/>
    <col min="21" max="21" width="7.5546875" style="442" customWidth="1"/>
    <col min="22" max="24" width="12.77734375" style="442" customWidth="1"/>
    <col min="25" max="25" width="19.33203125" style="442" bestFit="1" customWidth="1"/>
    <col min="26" max="16384" width="10.77734375" style="442"/>
  </cols>
  <sheetData>
    <row r="1" spans="1:25" ht="16.5" thickBot="1">
      <c r="A1" s="615" t="s">
        <v>147</v>
      </c>
      <c r="B1" s="616"/>
      <c r="D1" s="616"/>
      <c r="I1" s="617" t="s">
        <v>48</v>
      </c>
      <c r="J1" s="618"/>
      <c r="O1" s="619"/>
      <c r="P1" s="619"/>
      <c r="Q1" s="619"/>
      <c r="S1" s="615" t="s">
        <v>152</v>
      </c>
    </row>
    <row r="2" spans="1:25">
      <c r="B2" s="620"/>
      <c r="C2" s="621"/>
      <c r="D2" s="622"/>
      <c r="E2" s="623" t="s">
        <v>150</v>
      </c>
      <c r="F2" s="624"/>
      <c r="G2" s="625" t="s">
        <v>222</v>
      </c>
      <c r="J2" s="626"/>
      <c r="K2" s="627" t="str">
        <f>"CO2排出量 (kg-CO2/"&amp;D7&amp;"-主生成物)"</f>
        <v>CO2排出量 (kg-CO2/kg-主生成物)</v>
      </c>
      <c r="L2" s="627"/>
      <c r="M2" s="627"/>
      <c r="N2" s="628"/>
      <c r="O2" s="627"/>
      <c r="P2" s="627"/>
      <c r="Q2" s="629"/>
      <c r="T2" s="630"/>
      <c r="U2" s="631"/>
      <c r="V2" s="627" t="s">
        <v>313</v>
      </c>
      <c r="W2" s="627"/>
      <c r="X2" s="627"/>
      <c r="Y2" s="632" t="s">
        <v>235</v>
      </c>
    </row>
    <row r="3" spans="1:25">
      <c r="B3" s="633" t="s">
        <v>76</v>
      </c>
      <c r="C3" s="634" t="s">
        <v>181</v>
      </c>
      <c r="D3" s="635" t="s">
        <v>81</v>
      </c>
      <c r="E3" s="636" t="s">
        <v>551</v>
      </c>
      <c r="F3" s="637" t="s">
        <v>46</v>
      </c>
      <c r="G3" s="638" t="s">
        <v>83</v>
      </c>
      <c r="J3" s="639" t="s">
        <v>181</v>
      </c>
      <c r="K3" s="640" t="s">
        <v>553</v>
      </c>
      <c r="L3" s="640"/>
      <c r="M3" s="641"/>
      <c r="N3" s="642" t="s">
        <v>522</v>
      </c>
      <c r="O3" s="643" t="str">
        <f>F3</f>
        <v>化学量論</v>
      </c>
      <c r="P3" s="640"/>
      <c r="Q3" s="644"/>
      <c r="T3" s="645" t="s">
        <v>181</v>
      </c>
      <c r="U3" s="646" t="s">
        <v>81</v>
      </c>
      <c r="V3" s="647" t="s">
        <v>50</v>
      </c>
      <c r="W3" s="648" t="s">
        <v>51</v>
      </c>
      <c r="X3" s="649" t="s">
        <v>139</v>
      </c>
      <c r="Y3" s="650"/>
    </row>
    <row r="4" spans="1:25" ht="16.5" thickBot="1">
      <c r="B4" s="651"/>
      <c r="C4" s="652"/>
      <c r="D4" s="653"/>
      <c r="E4" s="654"/>
      <c r="F4" s="655"/>
      <c r="G4" s="656"/>
      <c r="H4" s="657"/>
      <c r="J4" s="658"/>
      <c r="K4" s="659" t="s">
        <v>50</v>
      </c>
      <c r="L4" s="660" t="s">
        <v>51</v>
      </c>
      <c r="M4" s="660" t="s">
        <v>139</v>
      </c>
      <c r="N4" s="661"/>
      <c r="O4" s="659" t="s">
        <v>50</v>
      </c>
      <c r="P4" s="660" t="s">
        <v>51</v>
      </c>
      <c r="Q4" s="662" t="s">
        <v>139</v>
      </c>
      <c r="T4" s="663"/>
      <c r="U4" s="664"/>
      <c r="V4" s="665"/>
      <c r="W4" s="666"/>
      <c r="X4" s="667"/>
      <c r="Y4" s="668"/>
    </row>
    <row r="5" spans="1:25">
      <c r="B5" s="729" t="s">
        <v>148</v>
      </c>
      <c r="C5" s="730" t="s">
        <v>380</v>
      </c>
      <c r="D5" s="731" t="s">
        <v>1</v>
      </c>
      <c r="E5" s="732"/>
      <c r="F5" s="733"/>
      <c r="G5" s="734" t="s">
        <v>84</v>
      </c>
      <c r="J5" s="675" t="s">
        <v>22</v>
      </c>
      <c r="K5" s="676">
        <f t="shared" ref="K5:M6" si="0">$E5*V5</f>
        <v>0</v>
      </c>
      <c r="L5" s="677">
        <f t="shared" si="0"/>
        <v>0</v>
      </c>
      <c r="M5" s="677">
        <f t="shared" si="0"/>
        <v>0</v>
      </c>
      <c r="N5" s="677" t="s">
        <v>52</v>
      </c>
      <c r="O5" s="677">
        <f t="shared" ref="O5:Q6" si="1">$F5*V5</f>
        <v>0</v>
      </c>
      <c r="P5" s="677">
        <f t="shared" si="1"/>
        <v>0</v>
      </c>
      <c r="Q5" s="678">
        <f t="shared" si="1"/>
        <v>0</v>
      </c>
      <c r="T5" s="679" t="s">
        <v>40</v>
      </c>
      <c r="U5" s="680" t="s">
        <v>122</v>
      </c>
      <c r="V5" s="681">
        <f>バックグラウンドデータ!E22</f>
        <v>0.50600000000000001</v>
      </c>
      <c r="W5" s="682">
        <f>バックグラウンドデータ!F22</f>
        <v>0.158</v>
      </c>
      <c r="X5" s="683">
        <f>バックグラウンドデータ!G22</f>
        <v>6.6499999999999997E-3</v>
      </c>
      <c r="Y5" s="684" t="str">
        <f>バックグラウンドデータ!H22</f>
        <v>ガイドライン既定値</v>
      </c>
    </row>
    <row r="6" spans="1:25" ht="16.5" thickBot="1">
      <c r="B6" s="735"/>
      <c r="C6" s="730" t="s">
        <v>41</v>
      </c>
      <c r="D6" s="731" t="s">
        <v>2</v>
      </c>
      <c r="E6" s="732"/>
      <c r="F6" s="733"/>
      <c r="G6" s="734" t="s">
        <v>84</v>
      </c>
      <c r="J6" s="686" t="s">
        <v>23</v>
      </c>
      <c r="K6" s="687">
        <f t="shared" si="0"/>
        <v>0</v>
      </c>
      <c r="L6" s="688">
        <f t="shared" si="0"/>
        <v>0</v>
      </c>
      <c r="M6" s="688">
        <f t="shared" si="0"/>
        <v>0</v>
      </c>
      <c r="N6" s="688" t="s">
        <v>52</v>
      </c>
      <c r="O6" s="688">
        <f t="shared" si="1"/>
        <v>0</v>
      </c>
      <c r="P6" s="688">
        <f t="shared" si="1"/>
        <v>0</v>
      </c>
      <c r="Q6" s="689">
        <f t="shared" si="1"/>
        <v>0</v>
      </c>
      <c r="T6" s="679" t="s">
        <v>41</v>
      </c>
      <c r="U6" s="680" t="s">
        <v>141</v>
      </c>
      <c r="V6" s="681">
        <f>バックグラウンドデータ!E26</f>
        <v>5.0999999999999997E-2</v>
      </c>
      <c r="W6" s="682">
        <f>バックグラウンドデータ!F26</f>
        <v>5.0999999999999997E-2</v>
      </c>
      <c r="X6" s="683">
        <f>バックグラウンドデータ!G26</f>
        <v>2.2399999999999998E-3</v>
      </c>
      <c r="Y6" s="684" t="str">
        <f>バックグラウンドデータ!H26</f>
        <v>ガイドライン既定値</v>
      </c>
    </row>
    <row r="7" spans="1:25" ht="16.5" thickBot="1">
      <c r="B7" s="736" t="s">
        <v>216</v>
      </c>
      <c r="C7" s="737" t="s">
        <v>39</v>
      </c>
      <c r="D7" s="738" t="s">
        <v>78</v>
      </c>
      <c r="E7" s="739">
        <v>1</v>
      </c>
      <c r="F7" s="740">
        <v>1</v>
      </c>
      <c r="G7" s="741">
        <v>0</v>
      </c>
      <c r="J7" s="694" t="s">
        <v>522</v>
      </c>
      <c r="K7" s="695" t="s">
        <v>52</v>
      </c>
      <c r="L7" s="696" t="s">
        <v>52</v>
      </c>
      <c r="M7" s="696" t="s">
        <v>52</v>
      </c>
      <c r="N7" s="696">
        <f>E7*V7</f>
        <v>0.14799999999999999</v>
      </c>
      <c r="O7" s="696" t="s">
        <v>52</v>
      </c>
      <c r="P7" s="696" t="s">
        <v>52</v>
      </c>
      <c r="Q7" s="697" t="s">
        <v>52</v>
      </c>
      <c r="T7" s="698" t="s">
        <v>542</v>
      </c>
      <c r="U7" s="699" t="s">
        <v>0</v>
      </c>
      <c r="V7" s="700">
        <f>バックグラウンドデータ!E10</f>
        <v>0.14799999999999999</v>
      </c>
      <c r="W7" s="701" t="s">
        <v>197</v>
      </c>
      <c r="X7" s="702" t="s">
        <v>197</v>
      </c>
      <c r="Y7" s="703" t="str">
        <f>バックグラウンドデータ!H10</f>
        <v>ガイドライン既定値</v>
      </c>
    </row>
    <row r="8" spans="1:25" ht="16.5" thickBot="1">
      <c r="H8" s="704"/>
      <c r="J8" s="705" t="s">
        <v>260</v>
      </c>
      <c r="K8" s="706">
        <f t="shared" ref="K8:Q8" si="2">SUM(K5:K7)</f>
        <v>0</v>
      </c>
      <c r="L8" s="707">
        <f t="shared" si="2"/>
        <v>0</v>
      </c>
      <c r="M8" s="707">
        <f t="shared" si="2"/>
        <v>0</v>
      </c>
      <c r="N8" s="707">
        <f t="shared" si="2"/>
        <v>0.14799999999999999</v>
      </c>
      <c r="O8" s="707">
        <f t="shared" si="2"/>
        <v>0</v>
      </c>
      <c r="P8" s="707">
        <f t="shared" si="2"/>
        <v>0</v>
      </c>
      <c r="Q8" s="708">
        <f t="shared" si="2"/>
        <v>0</v>
      </c>
    </row>
    <row r="9" spans="1:25" ht="16.5" thickBot="1">
      <c r="H9" s="704"/>
      <c r="J9" s="705" t="s">
        <v>218</v>
      </c>
      <c r="K9" s="709">
        <f>-(K8-$N$8)</f>
        <v>0.14799999999999999</v>
      </c>
      <c r="L9" s="709">
        <f>-(L8-$N$8)</f>
        <v>0.14799999999999999</v>
      </c>
      <c r="M9" s="709">
        <f>-(M8-$N$8)</f>
        <v>0.14799999999999999</v>
      </c>
      <c r="N9" s="710" t="s">
        <v>52</v>
      </c>
      <c r="O9" s="709">
        <f>-(O8-$N$8)</f>
        <v>0.14799999999999999</v>
      </c>
      <c r="P9" s="709">
        <f>-(P8-$N$8)</f>
        <v>0.14799999999999999</v>
      </c>
      <c r="Q9" s="711">
        <f>-(Q8-$N$8)</f>
        <v>0.14799999999999999</v>
      </c>
    </row>
    <row r="10" spans="1:25">
      <c r="B10" s="712"/>
      <c r="C10" s="704"/>
      <c r="D10" s="704"/>
      <c r="E10" s="704"/>
      <c r="F10" s="704"/>
      <c r="G10" s="704"/>
      <c r="H10" s="704"/>
    </row>
    <row r="11" spans="1:25" ht="16.5" thickBot="1">
      <c r="A11" s="615" t="s">
        <v>153</v>
      </c>
      <c r="I11" s="617" t="s">
        <v>151</v>
      </c>
    </row>
    <row r="12" spans="1:25">
      <c r="A12" s="713"/>
      <c r="B12" s="742" t="s">
        <v>552</v>
      </c>
      <c r="C12" s="743"/>
      <c r="D12" s="743"/>
      <c r="E12" s="743"/>
      <c r="F12" s="743"/>
      <c r="G12" s="744"/>
    </row>
    <row r="13" spans="1:25">
      <c r="B13" s="745"/>
      <c r="C13" s="746"/>
      <c r="D13" s="746"/>
      <c r="E13" s="746"/>
      <c r="F13" s="746"/>
      <c r="G13" s="747"/>
    </row>
    <row r="14" spans="1:25">
      <c r="B14" s="748"/>
      <c r="C14" s="749"/>
      <c r="D14" s="749"/>
      <c r="E14" s="749"/>
      <c r="F14" s="749"/>
      <c r="G14" s="750"/>
    </row>
    <row r="15" spans="1:25">
      <c r="B15" s="748"/>
      <c r="C15" s="749"/>
      <c r="D15" s="749"/>
      <c r="E15" s="749"/>
      <c r="F15" s="749"/>
      <c r="G15" s="750"/>
    </row>
    <row r="16" spans="1:25">
      <c r="B16" s="748"/>
      <c r="C16" s="749"/>
      <c r="D16" s="749"/>
      <c r="E16" s="749"/>
      <c r="F16" s="749"/>
      <c r="G16" s="750"/>
    </row>
    <row r="17" spans="1:7" ht="16.5" thickBot="1">
      <c r="B17" s="751"/>
      <c r="C17" s="752"/>
      <c r="D17" s="752"/>
      <c r="E17" s="752"/>
      <c r="F17" s="752"/>
      <c r="G17" s="753"/>
    </row>
    <row r="18" spans="1:7">
      <c r="B18" s="754" t="s">
        <v>66</v>
      </c>
      <c r="C18" s="755"/>
      <c r="D18" s="755"/>
      <c r="E18" s="755"/>
      <c r="F18" s="755"/>
      <c r="G18" s="756"/>
    </row>
    <row r="19" spans="1:7">
      <c r="B19" s="757"/>
      <c r="C19" s="746"/>
      <c r="D19" s="746"/>
      <c r="E19" s="746"/>
      <c r="F19" s="746"/>
      <c r="G19" s="747"/>
    </row>
    <row r="20" spans="1:7">
      <c r="B20" s="758"/>
      <c r="C20" s="749"/>
      <c r="D20" s="749"/>
      <c r="E20" s="749"/>
      <c r="F20" s="749"/>
      <c r="G20" s="750"/>
    </row>
    <row r="21" spans="1:7">
      <c r="B21" s="748"/>
      <c r="C21" s="749"/>
      <c r="D21" s="749"/>
      <c r="E21" s="749"/>
      <c r="F21" s="749"/>
      <c r="G21" s="750"/>
    </row>
    <row r="22" spans="1:7">
      <c r="B22" s="748"/>
      <c r="C22" s="749"/>
      <c r="D22" s="749"/>
      <c r="E22" s="749"/>
      <c r="F22" s="749"/>
      <c r="G22" s="750"/>
    </row>
    <row r="23" spans="1:7" ht="16.5" thickBot="1">
      <c r="B23" s="751"/>
      <c r="C23" s="752"/>
      <c r="D23" s="752"/>
      <c r="E23" s="752"/>
      <c r="F23" s="752"/>
      <c r="G23" s="753"/>
    </row>
    <row r="24" spans="1:7">
      <c r="B24" s="442" t="s">
        <v>467</v>
      </c>
    </row>
    <row r="25" spans="1:7">
      <c r="B25" s="442" t="s">
        <v>466</v>
      </c>
    </row>
    <row r="26" spans="1:7">
      <c r="B26" s="712" t="s">
        <v>468</v>
      </c>
    </row>
    <row r="27" spans="1:7">
      <c r="B27" s="712" t="s">
        <v>469</v>
      </c>
    </row>
    <row r="30" spans="1:7">
      <c r="A30" s="615" t="s">
        <v>327</v>
      </c>
    </row>
    <row r="44" spans="2:2">
      <c r="B44" s="442" t="s">
        <v>393</v>
      </c>
    </row>
    <row r="45" spans="2:2">
      <c r="B45" s="442" t="s">
        <v>414</v>
      </c>
    </row>
    <row r="46" spans="2:2">
      <c r="B46" s="442" t="s">
        <v>471</v>
      </c>
    </row>
    <row r="47" spans="2:2">
      <c r="B47" s="442" t="s">
        <v>472</v>
      </c>
    </row>
    <row r="48" spans="2:2">
      <c r="B48" s="442" t="s">
        <v>473</v>
      </c>
    </row>
    <row r="49" spans="2:2">
      <c r="B49" s="442" t="s">
        <v>474</v>
      </c>
    </row>
    <row r="50" spans="2:2">
      <c r="B50" s="442" t="s">
        <v>475</v>
      </c>
    </row>
    <row r="51" spans="2:2">
      <c r="B51" s="442" t="s">
        <v>476</v>
      </c>
    </row>
    <row r="52" spans="2:2">
      <c r="B52" s="442" t="s">
        <v>477</v>
      </c>
    </row>
    <row r="53" spans="2:2">
      <c r="B53" s="442" t="s">
        <v>478</v>
      </c>
    </row>
    <row r="54" spans="2:2">
      <c r="B54" s="442" t="s">
        <v>479</v>
      </c>
    </row>
    <row r="55" spans="2:2">
      <c r="B55" s="442" t="s">
        <v>480</v>
      </c>
    </row>
    <row r="56" spans="2:2">
      <c r="B56" s="442" t="s">
        <v>481</v>
      </c>
    </row>
  </sheetData>
  <sheetProtection algorithmName="SHA-512" hashValue="l4huo/XuSoVWbdEQAvOpTxNvTb/HzTgwcz/9nKzdudenmogx806RAv7DEpavk9W9Hv1yocK/F6jYCY4tMUEFAw==" saltValue="kKQjEy3dUxiQFYERSityVQ==" spinCount="100000" sheet="1" objects="1" scenarios="1"/>
  <protectedRanges>
    <protectedRange sqref="B19:G23" name="範囲3"/>
    <protectedRange sqref="B13:G17" name="範囲2"/>
    <protectedRange sqref="C5:G9" name="範囲1"/>
  </protectedRanges>
  <mergeCells count="2">
    <mergeCell ref="K3:M3"/>
    <mergeCell ref="O3:Q3"/>
  </mergeCells>
  <phoneticPr fontId="9"/>
  <pageMargins left="0.70866141732283472" right="0.70866141732283472" top="0.78740157480314965" bottom="0.78740157480314965" header="0.31496062992125984" footer="0.31496062992125984"/>
  <pageSetup paperSize="9" scale="48" orientation="landscape" r:id="rId1"/>
  <headerFooter>
    <oddHeader>&amp;L&amp;D&amp;C&amp;A&amp;R&amp;F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AA36C-AE81-4239-A962-819D43DA1563}">
  <dimension ref="A1:Y1271"/>
  <sheetViews>
    <sheetView showGridLines="0" zoomScale="85" zoomScaleNormal="85" workbookViewId="0">
      <selection activeCell="C21" sqref="C21"/>
    </sheetView>
  </sheetViews>
  <sheetFormatPr defaultColWidth="10.77734375" defaultRowHeight="15.75"/>
  <cols>
    <col min="1" max="1" width="1.5546875" style="154" customWidth="1"/>
    <col min="2" max="2" width="13.5546875" style="72" customWidth="1"/>
    <col min="3" max="3" width="24.21875" style="72" customWidth="1"/>
    <col min="4" max="4" width="9.33203125" style="72" customWidth="1"/>
    <col min="5" max="6" width="19" style="72" customWidth="1"/>
    <col min="7" max="7" width="23.6640625" style="72" customWidth="1"/>
    <col min="8" max="9" width="1.5546875" style="72" customWidth="1"/>
    <col min="10" max="10" width="19" style="72" customWidth="1"/>
    <col min="11" max="11" width="10.77734375" style="72" customWidth="1"/>
    <col min="12" max="14" width="10.77734375" style="72"/>
    <col min="15" max="17" width="10.77734375" style="154"/>
    <col min="18" max="19" width="1.5546875" style="154" customWidth="1"/>
    <col min="20" max="20" width="19" style="154" customWidth="1"/>
    <col min="21" max="21" width="12.77734375" style="154" customWidth="1"/>
    <col min="22" max="24" width="10.77734375" style="154"/>
    <col min="25" max="25" width="22.33203125" style="154" bestFit="1" customWidth="1"/>
    <col min="26" max="16384" width="10.77734375" style="154"/>
  </cols>
  <sheetData>
    <row r="1" spans="1:25" s="72" customFormat="1" ht="16.5" thickBot="1">
      <c r="A1" s="73" t="s">
        <v>147</v>
      </c>
      <c r="B1" s="74"/>
      <c r="D1" s="74"/>
      <c r="I1" s="75" t="s">
        <v>48</v>
      </c>
      <c r="O1" s="153"/>
      <c r="P1" s="153"/>
      <c r="Q1" s="153"/>
      <c r="S1" s="73" t="s">
        <v>79</v>
      </c>
    </row>
    <row r="2" spans="1:25" s="72" customFormat="1" ht="17.25">
      <c r="B2" s="159"/>
      <c r="C2" s="160"/>
      <c r="D2" s="161"/>
      <c r="E2" s="162" t="s">
        <v>77</v>
      </c>
      <c r="F2" s="163"/>
      <c r="G2" s="164" t="s">
        <v>223</v>
      </c>
      <c r="J2" s="83"/>
      <c r="K2" s="84" t="s">
        <v>324</v>
      </c>
      <c r="L2" s="84"/>
      <c r="M2" s="84"/>
      <c r="N2" s="84"/>
      <c r="O2" s="84"/>
      <c r="P2" s="84"/>
      <c r="Q2" s="85"/>
      <c r="T2" s="86"/>
      <c r="U2" s="87"/>
      <c r="V2" s="165" t="s">
        <v>313</v>
      </c>
      <c r="W2" s="165"/>
      <c r="X2" s="165"/>
      <c r="Y2" s="166" t="s">
        <v>235</v>
      </c>
    </row>
    <row r="3" spans="1:25" s="72" customFormat="1">
      <c r="B3" s="167" t="s">
        <v>76</v>
      </c>
      <c r="C3" s="168" t="s">
        <v>180</v>
      </c>
      <c r="D3" s="169" t="s">
        <v>3</v>
      </c>
      <c r="E3" s="170" t="s">
        <v>551</v>
      </c>
      <c r="F3" s="168" t="s">
        <v>46</v>
      </c>
      <c r="G3" s="93" t="s">
        <v>83</v>
      </c>
      <c r="J3" s="94" t="s">
        <v>181</v>
      </c>
      <c r="K3" s="406" t="s">
        <v>553</v>
      </c>
      <c r="L3" s="406"/>
      <c r="M3" s="407"/>
      <c r="N3" s="95" t="s">
        <v>522</v>
      </c>
      <c r="O3" s="410" t="s">
        <v>49</v>
      </c>
      <c r="P3" s="406"/>
      <c r="Q3" s="409"/>
      <c r="T3" s="96" t="s">
        <v>181</v>
      </c>
      <c r="U3" s="97" t="s">
        <v>81</v>
      </c>
      <c r="V3" s="99" t="s">
        <v>50</v>
      </c>
      <c r="W3" s="99" t="s">
        <v>51</v>
      </c>
      <c r="X3" s="99" t="s">
        <v>139</v>
      </c>
      <c r="Y3" s="171"/>
    </row>
    <row r="4" spans="1:25" s="72" customFormat="1" ht="16.5" thickBot="1">
      <c r="B4" s="172"/>
      <c r="C4" s="173"/>
      <c r="D4" s="105"/>
      <c r="E4" s="104"/>
      <c r="F4" s="173"/>
      <c r="G4" s="106"/>
      <c r="H4" s="107"/>
      <c r="J4" s="108"/>
      <c r="K4" s="109" t="s">
        <v>50</v>
      </c>
      <c r="L4" s="110" t="s">
        <v>51</v>
      </c>
      <c r="M4" s="110" t="s">
        <v>139</v>
      </c>
      <c r="N4" s="174"/>
      <c r="O4" s="110" t="s">
        <v>50</v>
      </c>
      <c r="P4" s="110" t="s">
        <v>51</v>
      </c>
      <c r="Q4" s="111" t="s">
        <v>139</v>
      </c>
      <c r="T4" s="112"/>
      <c r="U4" s="113"/>
      <c r="V4" s="115"/>
      <c r="W4" s="115"/>
      <c r="X4" s="115"/>
      <c r="Y4" s="175"/>
    </row>
    <row r="5" spans="1:25" s="72" customFormat="1">
      <c r="B5" s="759"/>
      <c r="C5" s="760" t="s">
        <v>326</v>
      </c>
      <c r="D5" s="761" t="s">
        <v>0</v>
      </c>
      <c r="E5" s="762"/>
      <c r="F5" s="763"/>
      <c r="G5" s="764" t="s">
        <v>84</v>
      </c>
      <c r="J5" s="176" t="s">
        <v>146</v>
      </c>
      <c r="K5" s="177">
        <f>$G9*V5</f>
        <v>-2.75</v>
      </c>
      <c r="L5" s="178">
        <f>$G9*W5</f>
        <v>-2.75</v>
      </c>
      <c r="M5" s="178">
        <f>$G9*X5</f>
        <v>-2.75</v>
      </c>
      <c r="N5" s="178" t="s">
        <v>52</v>
      </c>
      <c r="O5" s="178">
        <f>$G9*V5</f>
        <v>-2.75</v>
      </c>
      <c r="P5" s="178">
        <f>$G9*W5</f>
        <v>-2.75</v>
      </c>
      <c r="Q5" s="179">
        <f>$G9*X5</f>
        <v>-2.75</v>
      </c>
      <c r="T5" s="180" t="s">
        <v>146</v>
      </c>
      <c r="U5" s="181" t="s">
        <v>0</v>
      </c>
      <c r="V5" s="182">
        <f>バックグラウンドデータ!E6</f>
        <v>-1</v>
      </c>
      <c r="W5" s="182">
        <f>バックグラウンドデータ!F6</f>
        <v>-1</v>
      </c>
      <c r="X5" s="182">
        <f>バックグラウンドデータ!G6</f>
        <v>-1</v>
      </c>
      <c r="Y5" s="183" t="str">
        <f>バックグラウンドデータ!H6</f>
        <v>ガイドライン既定値</v>
      </c>
    </row>
    <row r="6" spans="1:25" s="72" customFormat="1">
      <c r="B6" s="729" t="s">
        <v>93</v>
      </c>
      <c r="C6" s="765" t="s">
        <v>32</v>
      </c>
      <c r="D6" s="766" t="s">
        <v>0</v>
      </c>
      <c r="E6" s="767"/>
      <c r="F6" s="768"/>
      <c r="G6" s="734" t="s">
        <v>84</v>
      </c>
      <c r="J6" s="184" t="s">
        <v>82</v>
      </c>
      <c r="K6" s="185">
        <f t="shared" ref="K6:M9" si="0">$E5*V6</f>
        <v>0</v>
      </c>
      <c r="L6" s="186">
        <f t="shared" si="0"/>
        <v>0</v>
      </c>
      <c r="M6" s="186">
        <f t="shared" si="0"/>
        <v>0</v>
      </c>
      <c r="N6" s="186" t="s">
        <v>52</v>
      </c>
      <c r="O6" s="186">
        <f t="shared" ref="O6:Q8" si="1">$F5*V6</f>
        <v>0</v>
      </c>
      <c r="P6" s="186">
        <f t="shared" si="1"/>
        <v>0</v>
      </c>
      <c r="Q6" s="187">
        <f t="shared" si="1"/>
        <v>0</v>
      </c>
      <c r="T6" s="188" t="s">
        <v>82</v>
      </c>
      <c r="U6" s="189" t="s">
        <v>0</v>
      </c>
      <c r="V6" s="190">
        <f>バックグラウンドデータ!E10</f>
        <v>0.14799999999999999</v>
      </c>
      <c r="W6" s="190">
        <f>バックグラウンドデータ!F10</f>
        <v>8.0100000000000005E-2</v>
      </c>
      <c r="X6" s="190">
        <f>バックグラウンドデータ!G10</f>
        <v>7.0400000000000003E-3</v>
      </c>
      <c r="Y6" s="191" t="str">
        <f>バックグラウンドデータ!H10</f>
        <v>ガイドライン既定値</v>
      </c>
    </row>
    <row r="7" spans="1:25" s="72" customFormat="1">
      <c r="B7" s="729"/>
      <c r="C7" s="765" t="s">
        <v>40</v>
      </c>
      <c r="D7" s="766" t="s">
        <v>1</v>
      </c>
      <c r="E7" s="767"/>
      <c r="F7" s="768"/>
      <c r="G7" s="734" t="s">
        <v>84</v>
      </c>
      <c r="J7" s="122" t="s">
        <v>21</v>
      </c>
      <c r="K7" s="123">
        <f t="shared" si="0"/>
        <v>0</v>
      </c>
      <c r="L7" s="124">
        <f t="shared" si="0"/>
        <v>0</v>
      </c>
      <c r="M7" s="124">
        <f t="shared" si="0"/>
        <v>0</v>
      </c>
      <c r="N7" s="124" t="s">
        <v>52</v>
      </c>
      <c r="O7" s="124">
        <f t="shared" si="1"/>
        <v>0</v>
      </c>
      <c r="P7" s="124">
        <f t="shared" si="1"/>
        <v>0</v>
      </c>
      <c r="Q7" s="192">
        <f t="shared" si="1"/>
        <v>0</v>
      </c>
      <c r="T7" s="193" t="s">
        <v>32</v>
      </c>
      <c r="U7" s="194" t="s">
        <v>0</v>
      </c>
      <c r="V7" s="195">
        <f>バックグラウンドデータ!E18</f>
        <v>9.82</v>
      </c>
      <c r="W7" s="195">
        <f>バックグラウンドデータ!F18</f>
        <v>7.56</v>
      </c>
      <c r="X7" s="195">
        <f>バックグラウンドデータ!G18</f>
        <v>0.318</v>
      </c>
      <c r="Y7" s="191" t="str">
        <f>バックグラウンドデータ!H18</f>
        <v>ガイドライン既定値</v>
      </c>
    </row>
    <row r="8" spans="1:25" s="72" customFormat="1" ht="16.5" thickBot="1">
      <c r="B8" s="769"/>
      <c r="C8" s="770" t="s">
        <v>41</v>
      </c>
      <c r="D8" s="771" t="s">
        <v>230</v>
      </c>
      <c r="E8" s="772"/>
      <c r="F8" s="773"/>
      <c r="G8" s="774" t="s">
        <v>84</v>
      </c>
      <c r="H8" s="148"/>
      <c r="J8" s="122" t="s">
        <v>22</v>
      </c>
      <c r="K8" s="123">
        <f t="shared" si="0"/>
        <v>0</v>
      </c>
      <c r="L8" s="124">
        <f t="shared" si="0"/>
        <v>0</v>
      </c>
      <c r="M8" s="124">
        <f t="shared" si="0"/>
        <v>0</v>
      </c>
      <c r="N8" s="124" t="s">
        <v>52</v>
      </c>
      <c r="O8" s="124">
        <f t="shared" si="1"/>
        <v>0</v>
      </c>
      <c r="P8" s="124">
        <f t="shared" si="1"/>
        <v>0</v>
      </c>
      <c r="Q8" s="192">
        <f t="shared" si="1"/>
        <v>0</v>
      </c>
      <c r="T8" s="193" t="s">
        <v>40</v>
      </c>
      <c r="U8" s="194" t="s">
        <v>1</v>
      </c>
      <c r="V8" s="195">
        <f>バックグラウンドデータ!E22</f>
        <v>0.50600000000000001</v>
      </c>
      <c r="W8" s="195">
        <f>バックグラウンドデータ!F22</f>
        <v>0.158</v>
      </c>
      <c r="X8" s="195">
        <f>バックグラウンドデータ!G22</f>
        <v>6.6499999999999997E-3</v>
      </c>
      <c r="Y8" s="191" t="str">
        <f>バックグラウンドデータ!H22</f>
        <v>ガイドライン既定値</v>
      </c>
    </row>
    <row r="9" spans="1:25" s="72" customFormat="1" ht="16.5" thickBot="1">
      <c r="B9" s="775" t="s">
        <v>216</v>
      </c>
      <c r="C9" s="776" t="s">
        <v>43</v>
      </c>
      <c r="D9" s="777" t="s">
        <v>73</v>
      </c>
      <c r="E9" s="778">
        <v>1</v>
      </c>
      <c r="F9" s="779">
        <v>1</v>
      </c>
      <c r="G9" s="741">
        <f>F9/16*44</f>
        <v>2.75</v>
      </c>
      <c r="H9" s="148"/>
      <c r="J9" s="134" t="s">
        <v>23</v>
      </c>
      <c r="K9" s="135">
        <f t="shared" si="0"/>
        <v>0</v>
      </c>
      <c r="L9" s="135">
        <f>$E8*W9</f>
        <v>0</v>
      </c>
      <c r="M9" s="135">
        <f>$E8*X9</f>
        <v>0</v>
      </c>
      <c r="N9" s="136" t="s">
        <v>52</v>
      </c>
      <c r="O9" s="135">
        <f>$E8*Z9</f>
        <v>0</v>
      </c>
      <c r="P9" s="135">
        <f>$E8*AA9</f>
        <v>0</v>
      </c>
      <c r="Q9" s="196">
        <f>$E8*AB9</f>
        <v>0</v>
      </c>
      <c r="T9" s="197" t="s">
        <v>41</v>
      </c>
      <c r="U9" s="194" t="s">
        <v>2</v>
      </c>
      <c r="V9" s="195">
        <f>バックグラウンドデータ!E26</f>
        <v>5.0999999999999997E-2</v>
      </c>
      <c r="W9" s="195">
        <f>バックグラウンドデータ!F26</f>
        <v>5.0999999999999997E-2</v>
      </c>
      <c r="X9" s="195">
        <f>バックグラウンドデータ!G26</f>
        <v>2.2399999999999998E-3</v>
      </c>
      <c r="Y9" s="191" t="str">
        <f>バックグラウンドデータ!H26</f>
        <v>ガイドライン既定値</v>
      </c>
    </row>
    <row r="10" spans="1:25" s="72" customFormat="1" ht="16.5" thickBot="1">
      <c r="B10" s="780"/>
      <c r="C10" s="781" t="s">
        <v>97</v>
      </c>
      <c r="D10" s="782" t="s">
        <v>78</v>
      </c>
      <c r="E10" s="783"/>
      <c r="F10" s="784"/>
      <c r="G10" s="784"/>
      <c r="H10" s="148"/>
      <c r="J10" s="201" t="s">
        <v>522</v>
      </c>
      <c r="K10" s="202" t="s">
        <v>52</v>
      </c>
      <c r="L10" s="203" t="s">
        <v>52</v>
      </c>
      <c r="M10" s="203" t="s">
        <v>52</v>
      </c>
      <c r="N10" s="203">
        <f>E9*V10</f>
        <v>0.23177374733970449</v>
      </c>
      <c r="O10" s="203" t="s">
        <v>52</v>
      </c>
      <c r="P10" s="203" t="s">
        <v>52</v>
      </c>
      <c r="Q10" s="204" t="s">
        <v>52</v>
      </c>
      <c r="T10" s="205" t="s">
        <v>525</v>
      </c>
      <c r="U10" s="206" t="s">
        <v>0</v>
      </c>
      <c r="V10" s="207">
        <f>バックグラウンドデータ!E47</f>
        <v>0.23177374733970449</v>
      </c>
      <c r="W10" s="207" t="s">
        <v>193</v>
      </c>
      <c r="X10" s="207" t="s">
        <v>193</v>
      </c>
      <c r="Y10" s="208" t="str">
        <f>バックグラウンドデータ!F47</f>
        <v>3EID</v>
      </c>
    </row>
    <row r="11" spans="1:25" s="72" customFormat="1" ht="16.5" thickBot="1">
      <c r="B11" s="780"/>
      <c r="C11" s="785" t="s">
        <v>98</v>
      </c>
      <c r="D11" s="786" t="s">
        <v>78</v>
      </c>
      <c r="E11" s="787"/>
      <c r="F11" s="785"/>
      <c r="G11" s="785"/>
      <c r="H11" s="148"/>
      <c r="J11" s="212" t="s">
        <v>188</v>
      </c>
      <c r="K11" s="141">
        <f>SUM(K5:K9)</f>
        <v>-2.75</v>
      </c>
      <c r="L11" s="142">
        <f>SUM(L4:L8)</f>
        <v>-2.75</v>
      </c>
      <c r="M11" s="142">
        <f>SUM(M5:M9)</f>
        <v>-2.75</v>
      </c>
      <c r="N11" s="142">
        <f>SUM(N5:N10)</f>
        <v>0.23177374733970449</v>
      </c>
      <c r="O11" s="142">
        <f>SUM(O5:O9)</f>
        <v>-2.75</v>
      </c>
      <c r="P11" s="142">
        <f>SUM(P5:P9)</f>
        <v>-2.75</v>
      </c>
      <c r="Q11" s="213">
        <f>SUM(Q5:Q9)</f>
        <v>-2.75</v>
      </c>
    </row>
    <row r="12" spans="1:25" s="72" customFormat="1" ht="16.5" thickBot="1">
      <c r="B12" s="780"/>
      <c r="C12" s="785" t="s">
        <v>94</v>
      </c>
      <c r="D12" s="786" t="s">
        <v>78</v>
      </c>
      <c r="E12" s="787"/>
      <c r="F12" s="785"/>
      <c r="G12" s="785"/>
      <c r="H12" s="148"/>
      <c r="J12" s="149" t="s">
        <v>218</v>
      </c>
      <c r="K12" s="326">
        <f>-(K11-$N$10)</f>
        <v>2.9817737473397044</v>
      </c>
      <c r="L12" s="328">
        <f>-(L11-$N$10)</f>
        <v>2.9817737473397044</v>
      </c>
      <c r="M12" s="328">
        <f>-(M11-$N$10)</f>
        <v>2.9817737473397044</v>
      </c>
      <c r="N12" s="152" t="s">
        <v>52</v>
      </c>
      <c r="O12" s="328">
        <f>-(O11-$N$10)</f>
        <v>2.9817737473397044</v>
      </c>
      <c r="P12" s="328">
        <f>-(P11-$N$10)</f>
        <v>2.9817737473397044</v>
      </c>
      <c r="Q12" s="328">
        <f>-(Q11-$N$10)</f>
        <v>2.9817737473397044</v>
      </c>
    </row>
    <row r="13" spans="1:25" s="72" customFormat="1">
      <c r="B13" s="780" t="s">
        <v>182</v>
      </c>
      <c r="C13" s="785" t="s">
        <v>39</v>
      </c>
      <c r="D13" s="786" t="s">
        <v>78</v>
      </c>
      <c r="E13" s="787"/>
      <c r="F13" s="785"/>
      <c r="G13" s="785"/>
      <c r="H13" s="148"/>
    </row>
    <row r="14" spans="1:25" s="72" customFormat="1">
      <c r="B14" s="780"/>
      <c r="C14" s="785" t="s">
        <v>30</v>
      </c>
      <c r="D14" s="786" t="s">
        <v>78</v>
      </c>
      <c r="E14" s="787"/>
      <c r="F14" s="785"/>
      <c r="G14" s="785"/>
      <c r="H14" s="148"/>
      <c r="I14" s="75" t="s">
        <v>151</v>
      </c>
    </row>
    <row r="15" spans="1:25" s="72" customFormat="1">
      <c r="B15" s="780"/>
      <c r="C15" s="785" t="s">
        <v>95</v>
      </c>
      <c r="D15" s="786" t="s">
        <v>78</v>
      </c>
      <c r="E15" s="787"/>
      <c r="F15" s="785"/>
      <c r="G15" s="785"/>
      <c r="H15" s="148"/>
    </row>
    <row r="16" spans="1:25" s="72" customFormat="1">
      <c r="B16" s="788"/>
      <c r="C16" s="789" t="s">
        <v>96</v>
      </c>
      <c r="D16" s="790" t="s">
        <v>73</v>
      </c>
      <c r="E16" s="791"/>
      <c r="F16" s="789"/>
      <c r="G16" s="789"/>
    </row>
    <row r="17" spans="1:7" s="72" customFormat="1">
      <c r="A17" s="73" t="s">
        <v>153</v>
      </c>
      <c r="B17" s="153"/>
      <c r="C17" s="148"/>
      <c r="D17" s="148"/>
      <c r="F17" s="148"/>
    </row>
    <row r="18" spans="1:7" s="72" customFormat="1" ht="16.5" thickBot="1"/>
    <row r="19" spans="1:7" s="72" customFormat="1">
      <c r="B19" s="742" t="s">
        <v>553</v>
      </c>
      <c r="C19" s="743"/>
      <c r="D19" s="743"/>
      <c r="E19" s="743"/>
      <c r="F19" s="743"/>
      <c r="G19" s="744"/>
    </row>
    <row r="20" spans="1:7" s="72" customFormat="1">
      <c r="B20" s="792"/>
      <c r="C20" s="793"/>
      <c r="D20" s="793"/>
      <c r="E20" s="793"/>
      <c r="F20" s="793"/>
      <c r="G20" s="794"/>
    </row>
    <row r="21" spans="1:7" s="72" customFormat="1">
      <c r="B21" s="795"/>
      <c r="C21" s="796"/>
      <c r="D21" s="796"/>
      <c r="E21" s="796"/>
      <c r="F21" s="796"/>
      <c r="G21" s="797"/>
    </row>
    <row r="22" spans="1:7" s="72" customFormat="1">
      <c r="B22" s="795"/>
      <c r="C22" s="796"/>
      <c r="D22" s="796"/>
      <c r="E22" s="796"/>
      <c r="F22" s="796"/>
      <c r="G22" s="797"/>
    </row>
    <row r="23" spans="1:7" s="72" customFormat="1">
      <c r="B23" s="795"/>
      <c r="C23" s="796"/>
      <c r="D23" s="796"/>
      <c r="E23" s="796"/>
      <c r="F23" s="796"/>
      <c r="G23" s="797"/>
    </row>
    <row r="24" spans="1:7" s="72" customFormat="1" ht="16.5" thickBot="1">
      <c r="B24" s="798"/>
      <c r="C24" s="799"/>
      <c r="D24" s="799"/>
      <c r="E24" s="799"/>
      <c r="F24" s="799"/>
      <c r="G24" s="800"/>
    </row>
    <row r="25" spans="1:7" s="72" customFormat="1">
      <c r="B25" s="801" t="s">
        <v>66</v>
      </c>
      <c r="C25" s="802"/>
      <c r="D25" s="802"/>
      <c r="E25" s="802"/>
      <c r="F25" s="802"/>
      <c r="G25" s="756"/>
    </row>
    <row r="26" spans="1:7" s="72" customFormat="1">
      <c r="B26" s="803"/>
      <c r="C26" s="793"/>
      <c r="D26" s="793"/>
      <c r="E26" s="793"/>
      <c r="F26" s="793"/>
      <c r="G26" s="794"/>
    </row>
    <row r="27" spans="1:7" s="72" customFormat="1">
      <c r="B27" s="804"/>
      <c r="C27" s="796"/>
      <c r="D27" s="796"/>
      <c r="E27" s="796"/>
      <c r="F27" s="796"/>
      <c r="G27" s="797"/>
    </row>
    <row r="28" spans="1:7" s="72" customFormat="1">
      <c r="B28" s="795"/>
      <c r="C28" s="796"/>
      <c r="D28" s="796"/>
      <c r="E28" s="796"/>
      <c r="F28" s="796"/>
      <c r="G28" s="797"/>
    </row>
    <row r="29" spans="1:7" s="72" customFormat="1">
      <c r="B29" s="795"/>
      <c r="C29" s="796"/>
      <c r="D29" s="796"/>
      <c r="E29" s="796"/>
      <c r="F29" s="796"/>
      <c r="G29" s="797"/>
    </row>
    <row r="30" spans="1:7" s="72" customFormat="1" ht="16.5" thickBot="1">
      <c r="B30" s="798"/>
      <c r="C30" s="799"/>
      <c r="D30" s="799"/>
      <c r="E30" s="799"/>
      <c r="F30" s="799"/>
      <c r="G30" s="800"/>
    </row>
    <row r="31" spans="1:7" s="72" customFormat="1">
      <c r="A31" s="154"/>
    </row>
    <row r="32" spans="1:7" s="72" customFormat="1">
      <c r="A32" s="73" t="s">
        <v>327</v>
      </c>
    </row>
    <row r="33" spans="2:2" s="72" customFormat="1"/>
    <row r="34" spans="2:2" s="72" customFormat="1"/>
    <row r="35" spans="2:2" s="72" customFormat="1"/>
    <row r="36" spans="2:2" s="72" customFormat="1"/>
    <row r="37" spans="2:2" s="72" customFormat="1"/>
    <row r="38" spans="2:2" s="72" customFormat="1"/>
    <row r="39" spans="2:2" s="72" customFormat="1"/>
    <row r="40" spans="2:2" s="72" customFormat="1"/>
    <row r="41" spans="2:2" s="72" customFormat="1"/>
    <row r="42" spans="2:2" s="72" customFormat="1"/>
    <row r="43" spans="2:2" s="72" customFormat="1"/>
    <row r="44" spans="2:2" s="72" customFormat="1"/>
    <row r="45" spans="2:2" s="72" customFormat="1"/>
    <row r="46" spans="2:2" s="72" customFormat="1" ht="18.75" customHeight="1"/>
    <row r="47" spans="2:2" s="72" customFormat="1">
      <c r="B47" s="72" t="s">
        <v>393</v>
      </c>
    </row>
    <row r="48" spans="2:2" s="72" customFormat="1">
      <c r="B48" s="72" t="s">
        <v>482</v>
      </c>
    </row>
    <row r="49" s="72" customFormat="1"/>
    <row r="50" s="72" customFormat="1"/>
    <row r="51" s="72" customFormat="1"/>
    <row r="52" s="72" customFormat="1" ht="18.75" customHeight="1"/>
    <row r="53" s="72" customFormat="1"/>
    <row r="54" s="72" customFormat="1"/>
    <row r="55" s="72" customFormat="1"/>
    <row r="56" s="72" customFormat="1"/>
    <row r="57" s="72" customFormat="1"/>
    <row r="58" s="72" customFormat="1" ht="18.75" customHeight="1"/>
    <row r="59" s="72" customFormat="1"/>
    <row r="60" s="72" customFormat="1"/>
    <row r="61" s="72" customFormat="1"/>
    <row r="62" s="72" customFormat="1"/>
    <row r="63" s="72" customFormat="1"/>
    <row r="64" s="72" customFormat="1"/>
    <row r="65" s="72" customFormat="1"/>
    <row r="66" s="72" customFormat="1"/>
    <row r="67" s="72" customFormat="1"/>
    <row r="68" s="72" customFormat="1"/>
    <row r="69" s="72" customFormat="1" ht="18.75" customHeight="1"/>
    <row r="70" s="72" customFormat="1"/>
    <row r="71" s="72" customFormat="1"/>
    <row r="72" s="72" customFormat="1"/>
    <row r="73" s="72" customFormat="1"/>
    <row r="74" s="72" customFormat="1"/>
    <row r="75" s="72" customFormat="1"/>
    <row r="76" s="72" customFormat="1"/>
    <row r="77" s="72" customFormat="1"/>
    <row r="78" s="72" customFormat="1"/>
    <row r="79" s="72" customFormat="1"/>
    <row r="80" s="72" customFormat="1"/>
    <row r="81" spans="2:4" s="72" customFormat="1"/>
    <row r="82" spans="2:4" s="72" customFormat="1"/>
    <row r="83" spans="2:4" s="72" customFormat="1"/>
    <row r="84" spans="2:4" s="72" customFormat="1"/>
    <row r="85" spans="2:4" s="72" customFormat="1">
      <c r="B85" s="153"/>
      <c r="D85" s="148"/>
    </row>
    <row r="86" spans="2:4" s="72" customFormat="1">
      <c r="B86" s="153"/>
      <c r="D86" s="148"/>
    </row>
    <row r="87" spans="2:4" s="72" customFormat="1">
      <c r="B87" s="153"/>
      <c r="D87" s="148"/>
    </row>
    <row r="88" spans="2:4" s="72" customFormat="1">
      <c r="B88" s="153"/>
      <c r="D88" s="148"/>
    </row>
    <row r="89" spans="2:4" s="72" customFormat="1">
      <c r="B89" s="153"/>
      <c r="D89" s="148"/>
    </row>
    <row r="90" spans="2:4" s="72" customFormat="1">
      <c r="B90" s="153"/>
      <c r="D90" s="148"/>
    </row>
    <row r="91" spans="2:4" s="72" customFormat="1">
      <c r="B91" s="153"/>
      <c r="D91" s="148"/>
    </row>
    <row r="92" spans="2:4" s="72" customFormat="1">
      <c r="B92" s="153"/>
      <c r="D92" s="148"/>
    </row>
    <row r="93" spans="2:4" s="72" customFormat="1">
      <c r="B93" s="153"/>
      <c r="D93" s="148"/>
    </row>
    <row r="94" spans="2:4" s="72" customFormat="1">
      <c r="B94" s="153"/>
      <c r="D94" s="148"/>
    </row>
    <row r="95" spans="2:4" s="72" customFormat="1">
      <c r="B95" s="153"/>
      <c r="D95" s="148"/>
    </row>
    <row r="96" spans="2:4" s="72" customFormat="1">
      <c r="B96" s="153"/>
      <c r="D96" s="148"/>
    </row>
    <row r="97" spans="2:4" s="72" customFormat="1">
      <c r="B97" s="153"/>
      <c r="D97" s="148"/>
    </row>
    <row r="98" spans="2:4" s="72" customFormat="1">
      <c r="B98" s="153"/>
      <c r="D98" s="148"/>
    </row>
    <row r="99" spans="2:4" s="72" customFormat="1">
      <c r="B99" s="153"/>
      <c r="D99" s="148"/>
    </row>
    <row r="100" spans="2:4" s="72" customFormat="1">
      <c r="B100" s="153"/>
      <c r="D100" s="148"/>
    </row>
    <row r="101" spans="2:4" s="72" customFormat="1">
      <c r="B101" s="153"/>
      <c r="D101" s="148"/>
    </row>
    <row r="102" spans="2:4" s="72" customFormat="1"/>
    <row r="103" spans="2:4" s="72" customFormat="1"/>
    <row r="104" spans="2:4" s="72" customFormat="1" ht="18.75" customHeight="1"/>
    <row r="105" spans="2:4" s="72" customFormat="1"/>
    <row r="106" spans="2:4" s="72" customFormat="1"/>
    <row r="107" spans="2:4" s="72" customFormat="1"/>
    <row r="108" spans="2:4" s="72" customFormat="1"/>
    <row r="109" spans="2:4" s="72" customFormat="1"/>
    <row r="110" spans="2:4" s="72" customFormat="1" ht="18.75" customHeight="1"/>
    <row r="111" spans="2:4" s="72" customFormat="1"/>
    <row r="112" spans="2:4" s="72" customFormat="1"/>
    <row r="113" s="72" customFormat="1"/>
    <row r="114" s="72" customFormat="1"/>
    <row r="115" s="72" customFormat="1"/>
    <row r="116" s="72" customFormat="1"/>
    <row r="117" s="72" customFormat="1"/>
    <row r="118" s="72" customFormat="1"/>
    <row r="119" s="72" customFormat="1"/>
    <row r="120" s="72" customFormat="1"/>
    <row r="121" s="72" customFormat="1"/>
    <row r="122" s="72" customFormat="1"/>
    <row r="123" s="72" customFormat="1"/>
    <row r="124" s="72" customFormat="1"/>
    <row r="125" s="72" customFormat="1"/>
    <row r="126" s="72" customFormat="1"/>
    <row r="127" s="72" customFormat="1"/>
    <row r="128" s="72" customFormat="1"/>
    <row r="129" s="72" customFormat="1"/>
    <row r="130" s="72" customFormat="1"/>
    <row r="131" s="72" customFormat="1"/>
    <row r="132" s="72" customFormat="1"/>
    <row r="133" s="72" customFormat="1"/>
    <row r="134" s="72" customFormat="1"/>
    <row r="135" s="72" customFormat="1"/>
    <row r="136" s="72" customFormat="1"/>
    <row r="137" s="72" customFormat="1"/>
    <row r="138" s="72" customFormat="1"/>
    <row r="139" s="72" customFormat="1"/>
    <row r="140" s="72" customFormat="1"/>
    <row r="141" s="72" customFormat="1"/>
    <row r="142" s="72" customFormat="1"/>
    <row r="143" s="72" customFormat="1"/>
    <row r="144" s="72" customFormat="1"/>
    <row r="145" s="72" customFormat="1"/>
    <row r="146" s="72" customFormat="1"/>
    <row r="147" s="72" customFormat="1"/>
    <row r="148" s="72" customFormat="1"/>
    <row r="149" s="72" customFormat="1"/>
    <row r="150" s="72" customFormat="1"/>
    <row r="151" s="72" customFormat="1"/>
    <row r="152" s="72" customFormat="1"/>
    <row r="153" s="72" customFormat="1"/>
    <row r="154" s="72" customFormat="1"/>
    <row r="155" s="72" customFormat="1"/>
    <row r="156" s="72" customFormat="1"/>
    <row r="157" s="72" customFormat="1"/>
    <row r="158" s="72" customFormat="1"/>
    <row r="159" s="72" customFormat="1"/>
    <row r="160" s="72" customFormat="1"/>
    <row r="161" s="72" customFormat="1"/>
    <row r="162" s="72" customFormat="1"/>
    <row r="163" s="72" customFormat="1"/>
    <row r="164" s="72" customFormat="1"/>
    <row r="165" s="72" customFormat="1"/>
    <row r="166" s="72" customFormat="1"/>
    <row r="167" s="72" customFormat="1"/>
    <row r="168" s="72" customFormat="1"/>
    <row r="169" s="72" customFormat="1"/>
    <row r="170" s="72" customFormat="1"/>
    <row r="171" s="72" customFormat="1"/>
    <row r="172" s="72" customFormat="1"/>
    <row r="173" s="72" customFormat="1"/>
    <row r="174" s="72" customFormat="1"/>
    <row r="175" s="72" customFormat="1"/>
    <row r="176" s="72" customFormat="1"/>
    <row r="177" s="72" customFormat="1"/>
    <row r="178" s="72" customFormat="1"/>
    <row r="179" s="72" customFormat="1"/>
    <row r="180" s="72" customFormat="1"/>
    <row r="181" s="72" customFormat="1"/>
    <row r="182" s="72" customFormat="1"/>
    <row r="183" s="72" customFormat="1"/>
    <row r="184" s="72" customFormat="1"/>
    <row r="185" s="72" customFormat="1"/>
    <row r="186" s="72" customFormat="1"/>
    <row r="187" s="72" customFormat="1"/>
    <row r="188" s="72" customFormat="1"/>
    <row r="189" s="72" customFormat="1"/>
    <row r="190" s="72" customFormat="1"/>
    <row r="191" s="72" customFormat="1"/>
    <row r="192" s="72" customFormat="1"/>
    <row r="193" s="72" customFormat="1"/>
    <row r="194" s="72" customFormat="1"/>
    <row r="195" s="72" customFormat="1"/>
    <row r="196" s="72" customFormat="1"/>
    <row r="197" s="72" customFormat="1"/>
    <row r="198" s="72" customFormat="1"/>
    <row r="199" s="72" customFormat="1"/>
    <row r="200" s="72" customFormat="1"/>
    <row r="201" s="72" customFormat="1"/>
    <row r="202" s="72" customFormat="1"/>
    <row r="203" s="72" customFormat="1"/>
    <row r="204" s="72" customFormat="1"/>
    <row r="205" s="72" customFormat="1"/>
    <row r="206" s="72" customFormat="1"/>
    <row r="207" s="72" customFormat="1"/>
    <row r="208" s="72" customFormat="1"/>
    <row r="209" s="72" customFormat="1"/>
    <row r="210" s="72" customFormat="1"/>
    <row r="211" s="72" customFormat="1"/>
    <row r="212" s="72" customFormat="1"/>
    <row r="213" s="72" customFormat="1"/>
    <row r="214" s="72" customFormat="1"/>
    <row r="215" s="72" customFormat="1"/>
    <row r="216" s="72" customFormat="1"/>
    <row r="217" s="72" customFormat="1"/>
    <row r="218" s="72" customFormat="1"/>
    <row r="219" s="72" customFormat="1"/>
    <row r="220" s="72" customFormat="1"/>
    <row r="221" s="72" customFormat="1"/>
    <row r="222" s="72" customFormat="1"/>
    <row r="223" s="72" customFormat="1"/>
    <row r="224" s="72" customFormat="1"/>
    <row r="225" s="72" customFormat="1"/>
    <row r="226" s="72" customFormat="1"/>
    <row r="227" s="72" customFormat="1"/>
    <row r="228" s="72" customFormat="1"/>
    <row r="229" s="72" customFormat="1"/>
    <row r="230" s="72" customFormat="1"/>
    <row r="231" s="72" customFormat="1"/>
    <row r="232" s="72" customFormat="1"/>
    <row r="233" s="72" customFormat="1"/>
    <row r="234" s="72" customFormat="1"/>
    <row r="235" s="72" customFormat="1"/>
    <row r="236" s="72" customFormat="1"/>
    <row r="237" s="72" customFormat="1"/>
    <row r="238" s="72" customFormat="1"/>
    <row r="239" s="72" customFormat="1"/>
    <row r="240" s="72" customFormat="1"/>
    <row r="241" s="72" customFormat="1"/>
    <row r="242" s="72" customFormat="1"/>
    <row r="243" s="72" customFormat="1"/>
    <row r="244" s="72" customFormat="1"/>
    <row r="245" s="72" customFormat="1"/>
    <row r="246" s="72" customFormat="1"/>
    <row r="247" s="72" customFormat="1"/>
    <row r="248" s="72" customFormat="1"/>
    <row r="249" s="72" customFormat="1"/>
    <row r="250" s="72" customFormat="1"/>
    <row r="251" s="72" customFormat="1"/>
    <row r="252" s="72" customFormat="1"/>
    <row r="253" s="72" customFormat="1"/>
    <row r="254" s="72" customFormat="1"/>
    <row r="255" s="72" customFormat="1"/>
    <row r="256" s="72" customFormat="1"/>
    <row r="257" s="72" customFormat="1"/>
    <row r="258" s="72" customFormat="1"/>
    <row r="259" s="72" customFormat="1"/>
    <row r="260" s="72" customFormat="1"/>
    <row r="261" s="72" customFormat="1"/>
    <row r="262" s="72" customFormat="1"/>
    <row r="263" s="72" customFormat="1"/>
    <row r="264" s="72" customFormat="1"/>
    <row r="265" s="72" customFormat="1"/>
    <row r="266" s="72" customFormat="1"/>
    <row r="267" s="72" customFormat="1"/>
    <row r="268" s="72" customFormat="1"/>
    <row r="269" s="72" customFormat="1"/>
    <row r="270" s="72" customFormat="1"/>
    <row r="271" s="72" customFormat="1"/>
    <row r="272" s="72" customFormat="1"/>
    <row r="273" s="72" customFormat="1"/>
    <row r="274" s="72" customFormat="1"/>
    <row r="275" s="72" customFormat="1"/>
    <row r="276" s="72" customFormat="1"/>
    <row r="277" s="72" customFormat="1"/>
    <row r="278" s="72" customFormat="1"/>
    <row r="279" s="72" customFormat="1"/>
    <row r="280" s="72" customFormat="1"/>
    <row r="281" s="72" customFormat="1"/>
    <row r="282" s="72" customFormat="1"/>
    <row r="283" s="72" customFormat="1"/>
    <row r="284" s="72" customFormat="1"/>
    <row r="285" s="72" customFormat="1"/>
    <row r="286" s="72" customFormat="1"/>
    <row r="287" s="72" customFormat="1"/>
    <row r="288" s="72" customFormat="1"/>
    <row r="289" s="72" customFormat="1"/>
    <row r="290" s="72" customFormat="1"/>
    <row r="291" s="72" customFormat="1"/>
    <row r="292" s="72" customFormat="1"/>
    <row r="293" s="72" customFormat="1"/>
    <row r="294" s="72" customFormat="1"/>
    <row r="295" s="72" customFormat="1"/>
    <row r="296" s="72" customFormat="1"/>
    <row r="297" s="72" customFormat="1"/>
    <row r="298" s="72" customFormat="1"/>
    <row r="299" s="72" customFormat="1"/>
    <row r="300" s="72" customFormat="1"/>
    <row r="301" s="72" customFormat="1"/>
    <row r="302" s="72" customFormat="1"/>
    <row r="303" s="72" customFormat="1"/>
    <row r="304" s="72" customFormat="1"/>
    <row r="305" s="72" customFormat="1"/>
    <row r="306" s="72" customFormat="1"/>
    <row r="307" s="72" customFormat="1"/>
    <row r="308" s="72" customFormat="1"/>
    <row r="309" s="72" customFormat="1"/>
    <row r="310" s="72" customFormat="1"/>
    <row r="311" s="72" customFormat="1"/>
    <row r="312" s="72" customFormat="1"/>
    <row r="313" s="72" customFormat="1"/>
    <row r="314" s="72" customFormat="1"/>
    <row r="315" s="72" customFormat="1"/>
    <row r="316" s="72" customFormat="1"/>
    <row r="317" s="72" customFormat="1"/>
    <row r="318" s="72" customFormat="1"/>
    <row r="319" s="72" customFormat="1"/>
    <row r="320" s="72" customFormat="1"/>
    <row r="321" s="72" customFormat="1"/>
    <row r="322" s="72" customFormat="1"/>
    <row r="323" s="72" customFormat="1"/>
    <row r="324" s="72" customFormat="1"/>
    <row r="325" s="72" customFormat="1"/>
    <row r="326" s="72" customFormat="1"/>
    <row r="327" s="72" customFormat="1"/>
    <row r="328" s="72" customFormat="1"/>
    <row r="329" s="72" customFormat="1"/>
    <row r="330" s="72" customFormat="1"/>
    <row r="331" s="72" customFormat="1"/>
    <row r="332" s="72" customFormat="1"/>
    <row r="333" s="72" customFormat="1"/>
    <row r="334" s="72" customFormat="1"/>
    <row r="335" s="72" customFormat="1"/>
    <row r="336" s="72" customFormat="1"/>
    <row r="337" s="72" customFormat="1"/>
    <row r="338" s="72" customFormat="1"/>
    <row r="339" s="72" customFormat="1"/>
    <row r="340" s="72" customFormat="1"/>
    <row r="341" s="72" customFormat="1"/>
    <row r="342" s="72" customFormat="1"/>
    <row r="343" s="72" customFormat="1"/>
    <row r="344" s="72" customFormat="1"/>
    <row r="345" s="72" customFormat="1"/>
    <row r="346" s="72" customFormat="1"/>
    <row r="347" s="72" customFormat="1"/>
    <row r="348" s="72" customFormat="1"/>
    <row r="349" s="72" customFormat="1"/>
    <row r="350" s="72" customFormat="1"/>
    <row r="351" s="72" customFormat="1"/>
    <row r="352" s="72" customFormat="1"/>
    <row r="353" s="72" customFormat="1"/>
    <row r="354" s="72" customFormat="1"/>
    <row r="355" s="72" customFormat="1"/>
    <row r="356" s="72" customFormat="1"/>
    <row r="357" s="72" customFormat="1"/>
    <row r="358" s="72" customFormat="1"/>
    <row r="359" s="72" customFormat="1"/>
    <row r="360" s="72" customFormat="1"/>
    <row r="361" s="72" customFormat="1"/>
    <row r="362" s="72" customFormat="1"/>
    <row r="363" s="72" customFormat="1"/>
    <row r="364" s="72" customFormat="1"/>
    <row r="365" s="72" customFormat="1"/>
    <row r="366" s="72" customFormat="1"/>
    <row r="367" s="72" customFormat="1"/>
    <row r="368" s="72" customFormat="1"/>
    <row r="369" s="72" customFormat="1"/>
    <row r="370" s="72" customFormat="1"/>
    <row r="371" s="72" customFormat="1"/>
    <row r="372" s="72" customFormat="1"/>
    <row r="373" s="72" customFormat="1"/>
    <row r="374" s="72" customFormat="1"/>
    <row r="375" s="72" customFormat="1"/>
    <row r="376" s="72" customFormat="1"/>
    <row r="377" s="72" customFormat="1"/>
    <row r="378" s="72" customFormat="1"/>
    <row r="379" s="72" customFormat="1"/>
    <row r="380" s="72" customFormat="1"/>
    <row r="381" s="72" customFormat="1"/>
    <row r="382" s="72" customFormat="1"/>
    <row r="383" s="72" customFormat="1"/>
    <row r="384" s="72" customFormat="1"/>
    <row r="385" s="72" customFormat="1"/>
    <row r="386" s="72" customFormat="1"/>
    <row r="387" s="72" customFormat="1"/>
    <row r="388" s="72" customFormat="1"/>
    <row r="389" s="72" customFormat="1"/>
    <row r="390" s="72" customFormat="1"/>
    <row r="391" s="72" customFormat="1"/>
    <row r="392" s="72" customFormat="1"/>
    <row r="393" s="72" customFormat="1"/>
    <row r="394" s="72" customFormat="1"/>
    <row r="395" s="72" customFormat="1"/>
    <row r="396" s="72" customFormat="1"/>
    <row r="397" s="72" customFormat="1"/>
    <row r="398" s="72" customFormat="1"/>
    <row r="399" s="72" customFormat="1"/>
    <row r="400" s="72" customFormat="1"/>
    <row r="401" s="72" customFormat="1"/>
    <row r="402" s="72" customFormat="1"/>
    <row r="403" s="72" customFormat="1"/>
    <row r="404" s="72" customFormat="1"/>
    <row r="405" s="72" customFormat="1"/>
    <row r="406" s="72" customFormat="1"/>
    <row r="407" s="72" customFormat="1"/>
    <row r="408" s="72" customFormat="1"/>
    <row r="409" s="72" customFormat="1"/>
    <row r="410" s="72" customFormat="1"/>
    <row r="411" s="72" customFormat="1"/>
    <row r="412" s="72" customFormat="1"/>
    <row r="413" s="72" customFormat="1"/>
    <row r="414" s="72" customFormat="1"/>
    <row r="415" s="72" customFormat="1"/>
    <row r="416" s="72" customFormat="1"/>
    <row r="417" s="72" customFormat="1"/>
    <row r="418" s="72" customFormat="1"/>
    <row r="419" s="72" customFormat="1"/>
    <row r="420" s="72" customFormat="1"/>
    <row r="421" s="72" customFormat="1"/>
    <row r="422" s="72" customFormat="1"/>
    <row r="423" s="72" customFormat="1"/>
    <row r="424" s="72" customFormat="1"/>
    <row r="425" s="72" customFormat="1"/>
    <row r="426" s="72" customFormat="1"/>
    <row r="427" s="72" customFormat="1"/>
    <row r="428" s="72" customFormat="1"/>
    <row r="429" s="72" customFormat="1"/>
    <row r="430" s="72" customFormat="1"/>
    <row r="431" s="72" customFormat="1"/>
    <row r="432" s="72" customFormat="1"/>
    <row r="433" s="72" customFormat="1"/>
    <row r="434" s="72" customFormat="1"/>
    <row r="435" s="72" customFormat="1"/>
    <row r="436" s="72" customFormat="1"/>
    <row r="437" s="72" customFormat="1"/>
    <row r="438" s="72" customFormat="1"/>
    <row r="439" s="72" customFormat="1"/>
    <row r="440" s="72" customFormat="1"/>
    <row r="441" s="72" customFormat="1"/>
    <row r="442" s="72" customFormat="1"/>
    <row r="443" s="72" customFormat="1"/>
    <row r="444" s="72" customFormat="1"/>
    <row r="445" s="72" customFormat="1"/>
    <row r="446" s="72" customFormat="1"/>
    <row r="447" s="72" customFormat="1"/>
    <row r="448" s="72" customFormat="1"/>
    <row r="449" s="72" customFormat="1"/>
    <row r="450" s="72" customFormat="1"/>
    <row r="451" s="72" customFormat="1"/>
    <row r="452" s="72" customFormat="1"/>
    <row r="453" s="72" customFormat="1"/>
    <row r="454" s="72" customFormat="1"/>
    <row r="455" s="72" customFormat="1"/>
    <row r="456" s="72" customFormat="1"/>
    <row r="457" s="72" customFormat="1"/>
    <row r="458" s="72" customFormat="1"/>
    <row r="459" s="72" customFormat="1"/>
    <row r="460" s="72" customFormat="1"/>
    <row r="461" s="72" customFormat="1"/>
    <row r="462" s="72" customFormat="1"/>
    <row r="463" s="72" customFormat="1"/>
    <row r="464" s="72" customFormat="1"/>
    <row r="465" s="72" customFormat="1"/>
    <row r="466" s="72" customFormat="1"/>
    <row r="467" s="72" customFormat="1"/>
    <row r="468" s="72" customFormat="1"/>
    <row r="469" s="72" customFormat="1"/>
    <row r="470" s="72" customFormat="1"/>
    <row r="471" s="72" customFormat="1"/>
    <row r="472" s="72" customFormat="1"/>
    <row r="473" s="72" customFormat="1"/>
    <row r="474" s="72" customFormat="1"/>
    <row r="475" s="72" customFormat="1"/>
    <row r="476" s="72" customFormat="1"/>
    <row r="477" s="72" customFormat="1"/>
    <row r="478" s="72" customFormat="1"/>
    <row r="479" s="72" customFormat="1"/>
    <row r="480" s="72" customFormat="1"/>
    <row r="481" s="72" customFormat="1"/>
    <row r="482" s="72" customFormat="1"/>
    <row r="483" s="72" customFormat="1"/>
    <row r="484" s="72" customFormat="1"/>
    <row r="485" s="72" customFormat="1"/>
    <row r="486" s="72" customFormat="1"/>
    <row r="487" s="72" customFormat="1"/>
    <row r="488" s="72" customFormat="1"/>
    <row r="489" s="72" customFormat="1"/>
    <row r="490" s="72" customFormat="1"/>
    <row r="491" s="72" customFormat="1"/>
    <row r="492" s="72" customFormat="1"/>
    <row r="493" s="72" customFormat="1"/>
    <row r="494" s="72" customFormat="1"/>
    <row r="495" s="72" customFormat="1"/>
    <row r="496" s="72" customFormat="1"/>
    <row r="497" s="72" customFormat="1"/>
    <row r="498" s="72" customFormat="1"/>
    <row r="499" s="72" customFormat="1"/>
    <row r="500" s="72" customFormat="1"/>
    <row r="501" s="72" customFormat="1"/>
    <row r="502" s="72" customFormat="1"/>
    <row r="503" s="72" customFormat="1"/>
    <row r="504" s="72" customFormat="1"/>
    <row r="505" s="72" customFormat="1"/>
    <row r="506" s="72" customFormat="1"/>
    <row r="507" s="72" customFormat="1"/>
    <row r="508" s="72" customFormat="1"/>
    <row r="509" s="72" customFormat="1"/>
    <row r="510" s="72" customFormat="1"/>
    <row r="511" s="72" customFormat="1"/>
    <row r="512" s="72" customFormat="1"/>
    <row r="513" s="72" customFormat="1"/>
    <row r="514" s="72" customFormat="1"/>
    <row r="515" s="72" customFormat="1"/>
    <row r="516" s="72" customFormat="1"/>
    <row r="517" s="72" customFormat="1"/>
    <row r="518" s="72" customFormat="1"/>
    <row r="519" s="72" customFormat="1"/>
    <row r="520" s="72" customFormat="1"/>
    <row r="521" s="72" customFormat="1"/>
    <row r="522" s="72" customFormat="1"/>
    <row r="523" s="72" customFormat="1"/>
    <row r="524" s="72" customFormat="1"/>
    <row r="525" s="72" customFormat="1"/>
    <row r="526" s="72" customFormat="1"/>
    <row r="527" s="72" customFormat="1"/>
    <row r="528" s="72" customFormat="1"/>
    <row r="529" s="72" customFormat="1"/>
    <row r="530" s="72" customFormat="1"/>
    <row r="531" s="72" customFormat="1"/>
    <row r="532" s="72" customFormat="1"/>
    <row r="533" s="72" customFormat="1"/>
    <row r="534" s="72" customFormat="1"/>
    <row r="535" s="72" customFormat="1"/>
    <row r="536" s="72" customFormat="1"/>
    <row r="537" s="72" customFormat="1"/>
    <row r="538" s="72" customFormat="1"/>
    <row r="539" s="72" customFormat="1"/>
    <row r="540" s="72" customFormat="1"/>
    <row r="541" s="72" customFormat="1"/>
    <row r="542" s="72" customFormat="1"/>
    <row r="543" s="72" customFormat="1"/>
    <row r="544" s="72" customFormat="1"/>
    <row r="545" s="72" customFormat="1"/>
    <row r="546" s="72" customFormat="1"/>
    <row r="547" s="72" customFormat="1"/>
    <row r="548" s="72" customFormat="1"/>
    <row r="549" s="72" customFormat="1"/>
    <row r="550" s="72" customFormat="1"/>
    <row r="551" s="72" customFormat="1"/>
    <row r="552" s="72" customFormat="1"/>
    <row r="553" s="72" customFormat="1"/>
    <row r="554" s="72" customFormat="1"/>
    <row r="555" s="72" customFormat="1"/>
    <row r="556" s="72" customFormat="1"/>
    <row r="557" s="72" customFormat="1"/>
    <row r="558" s="72" customFormat="1"/>
    <row r="559" s="72" customFormat="1"/>
    <row r="560" s="72" customFormat="1"/>
    <row r="561" s="72" customFormat="1"/>
    <row r="562" s="72" customFormat="1"/>
    <row r="563" s="72" customFormat="1"/>
    <row r="564" s="72" customFormat="1"/>
    <row r="565" s="72" customFormat="1"/>
    <row r="566" s="72" customFormat="1"/>
    <row r="567" s="72" customFormat="1"/>
    <row r="568" s="72" customFormat="1"/>
    <row r="569" s="72" customFormat="1"/>
    <row r="570" s="72" customFormat="1"/>
    <row r="571" s="72" customFormat="1"/>
    <row r="572" s="72" customFormat="1"/>
    <row r="573" s="72" customFormat="1"/>
    <row r="574" s="72" customFormat="1"/>
    <row r="575" s="72" customFormat="1"/>
    <row r="576" s="72" customFormat="1"/>
    <row r="577" s="72" customFormat="1"/>
    <row r="578" s="72" customFormat="1"/>
    <row r="579" s="72" customFormat="1"/>
    <row r="580" s="72" customFormat="1"/>
    <row r="581" s="72" customFormat="1"/>
    <row r="582" s="72" customFormat="1"/>
    <row r="583" s="72" customFormat="1"/>
    <row r="584" s="72" customFormat="1"/>
    <row r="585" s="72" customFormat="1"/>
    <row r="586" s="72" customFormat="1"/>
    <row r="587" s="72" customFormat="1"/>
    <row r="588" s="72" customFormat="1"/>
    <row r="589" s="72" customFormat="1"/>
    <row r="590" s="72" customFormat="1"/>
    <row r="591" s="72" customFormat="1"/>
    <row r="592" s="72" customFormat="1"/>
    <row r="593" s="72" customFormat="1"/>
    <row r="594" s="72" customFormat="1"/>
    <row r="595" s="72" customFormat="1"/>
    <row r="596" s="72" customFormat="1"/>
    <row r="597" s="72" customFormat="1"/>
    <row r="598" s="72" customFormat="1"/>
    <row r="599" s="72" customFormat="1"/>
    <row r="600" s="72" customFormat="1"/>
    <row r="601" s="72" customFormat="1"/>
    <row r="602" s="72" customFormat="1"/>
    <row r="603" s="72" customFormat="1"/>
    <row r="604" s="72" customFormat="1"/>
    <row r="605" s="72" customFormat="1"/>
    <row r="606" s="72" customFormat="1"/>
    <row r="607" s="72" customFormat="1"/>
    <row r="608" s="72" customFormat="1"/>
    <row r="609" s="72" customFormat="1"/>
    <row r="610" s="72" customFormat="1"/>
    <row r="611" s="72" customFormat="1"/>
    <row r="612" s="72" customFormat="1"/>
    <row r="613" s="72" customFormat="1"/>
    <row r="614" s="72" customFormat="1"/>
    <row r="615" s="72" customFormat="1"/>
    <row r="616" s="72" customFormat="1"/>
    <row r="617" s="72" customFormat="1"/>
    <row r="618" s="72" customFormat="1"/>
    <row r="619" s="72" customFormat="1"/>
    <row r="620" s="72" customFormat="1"/>
    <row r="621" s="72" customFormat="1"/>
    <row r="622" s="72" customFormat="1"/>
    <row r="623" s="72" customFormat="1"/>
    <row r="624" s="72" customFormat="1"/>
    <row r="625" s="72" customFormat="1"/>
    <row r="626" s="72" customFormat="1"/>
    <row r="627" s="72" customFormat="1"/>
    <row r="628" s="72" customFormat="1"/>
    <row r="629" s="72" customFormat="1"/>
    <row r="630" s="72" customFormat="1"/>
    <row r="631" s="72" customFormat="1"/>
    <row r="632" s="72" customFormat="1"/>
    <row r="633" s="72" customFormat="1"/>
    <row r="634" s="72" customFormat="1"/>
    <row r="635" s="72" customFormat="1"/>
    <row r="636" s="72" customFormat="1"/>
    <row r="637" s="72" customFormat="1"/>
    <row r="638" s="72" customFormat="1"/>
    <row r="639" s="72" customFormat="1"/>
    <row r="640" s="72" customFormat="1"/>
    <row r="641" s="72" customFormat="1"/>
    <row r="642" s="72" customFormat="1"/>
    <row r="643" s="72" customFormat="1"/>
    <row r="644" s="72" customFormat="1"/>
    <row r="645" s="72" customFormat="1"/>
    <row r="646" s="72" customFormat="1"/>
    <row r="647" s="72" customFormat="1"/>
    <row r="648" s="72" customFormat="1"/>
    <row r="649" s="72" customFormat="1"/>
    <row r="650" s="72" customFormat="1"/>
    <row r="651" s="72" customFormat="1"/>
    <row r="652" s="72" customFormat="1"/>
    <row r="653" s="72" customFormat="1"/>
    <row r="654" s="72" customFormat="1"/>
    <row r="655" s="72" customFormat="1"/>
    <row r="656" s="72" customFormat="1"/>
    <row r="657" s="72" customFormat="1"/>
    <row r="658" s="72" customFormat="1"/>
    <row r="659" s="72" customFormat="1"/>
    <row r="660" s="72" customFormat="1"/>
    <row r="661" s="72" customFormat="1"/>
    <row r="662" s="72" customFormat="1"/>
    <row r="663" s="72" customFormat="1"/>
    <row r="664" s="72" customFormat="1"/>
    <row r="665" s="72" customFormat="1"/>
    <row r="666" s="72" customFormat="1"/>
    <row r="667" s="72" customFormat="1"/>
    <row r="668" s="72" customFormat="1"/>
    <row r="669" s="72" customFormat="1"/>
    <row r="670" s="72" customFormat="1"/>
    <row r="671" s="72" customFormat="1"/>
    <row r="672" s="72" customFormat="1"/>
    <row r="673" spans="18:24" s="72" customFormat="1"/>
    <row r="674" spans="18:24" s="72" customFormat="1"/>
    <row r="675" spans="18:24" s="72" customFormat="1"/>
    <row r="676" spans="18:24" s="72" customFormat="1"/>
    <row r="677" spans="18:24" s="72" customFormat="1"/>
    <row r="678" spans="18:24" s="72" customFormat="1"/>
    <row r="679" spans="18:24" s="72" customFormat="1">
      <c r="R679" s="154"/>
      <c r="S679" s="154"/>
      <c r="T679" s="154"/>
      <c r="U679" s="154"/>
      <c r="V679" s="154"/>
      <c r="W679" s="154"/>
      <c r="X679" s="154"/>
    </row>
    <row r="680" spans="18:24" s="72" customFormat="1">
      <c r="R680" s="154"/>
      <c r="S680" s="154"/>
      <c r="T680" s="154"/>
      <c r="U680" s="154"/>
      <c r="V680" s="154"/>
      <c r="W680" s="154"/>
      <c r="X680" s="154"/>
    </row>
    <row r="681" spans="18:24" s="72" customFormat="1">
      <c r="R681" s="154"/>
      <c r="S681" s="154"/>
      <c r="T681" s="154"/>
      <c r="U681" s="154"/>
      <c r="V681" s="154"/>
      <c r="W681" s="154"/>
      <c r="X681" s="154"/>
    </row>
    <row r="682" spans="18:24" s="72" customFormat="1">
      <c r="R682" s="154"/>
      <c r="S682" s="154"/>
      <c r="T682" s="154"/>
      <c r="U682" s="154"/>
      <c r="V682" s="154"/>
      <c r="W682" s="154"/>
      <c r="X682" s="154"/>
    </row>
    <row r="683" spans="18:24" s="72" customFormat="1">
      <c r="R683" s="154"/>
      <c r="S683" s="154"/>
      <c r="T683" s="154"/>
      <c r="U683" s="154"/>
      <c r="V683" s="154"/>
      <c r="W683" s="154"/>
      <c r="X683" s="154"/>
    </row>
    <row r="684" spans="18:24" s="72" customFormat="1">
      <c r="R684" s="154"/>
      <c r="S684" s="154"/>
      <c r="T684" s="154"/>
      <c r="U684" s="154"/>
      <c r="V684" s="154"/>
      <c r="W684" s="154"/>
      <c r="X684" s="154"/>
    </row>
    <row r="685" spans="18:24" s="72" customFormat="1">
      <c r="R685" s="154"/>
      <c r="S685" s="154"/>
      <c r="T685" s="154"/>
      <c r="U685" s="154"/>
      <c r="V685" s="154"/>
      <c r="W685" s="154"/>
      <c r="X685" s="154"/>
    </row>
    <row r="686" spans="18:24" s="72" customFormat="1">
      <c r="R686" s="154"/>
      <c r="S686" s="154"/>
      <c r="T686" s="154"/>
      <c r="U686" s="154"/>
      <c r="V686" s="154"/>
      <c r="W686" s="154"/>
      <c r="X686" s="154"/>
    </row>
    <row r="687" spans="18:24" s="72" customFormat="1">
      <c r="R687" s="154"/>
      <c r="S687" s="154"/>
      <c r="T687" s="154"/>
      <c r="U687" s="154"/>
      <c r="V687" s="154"/>
      <c r="W687" s="154"/>
      <c r="X687" s="154"/>
    </row>
    <row r="688" spans="18:24" s="72" customFormat="1">
      <c r="R688" s="154"/>
      <c r="S688" s="154"/>
      <c r="T688" s="154"/>
      <c r="U688" s="154"/>
      <c r="V688" s="154"/>
      <c r="W688" s="154"/>
      <c r="X688" s="154"/>
    </row>
    <row r="689" spans="18:24" s="72" customFormat="1">
      <c r="R689" s="154"/>
      <c r="S689" s="154"/>
      <c r="T689" s="154"/>
      <c r="U689" s="154"/>
      <c r="V689" s="154"/>
      <c r="W689" s="154"/>
      <c r="X689" s="154"/>
    </row>
    <row r="690" spans="18:24" s="72" customFormat="1">
      <c r="R690" s="154"/>
      <c r="S690" s="154"/>
      <c r="T690" s="154"/>
      <c r="U690" s="154"/>
      <c r="V690" s="154"/>
      <c r="W690" s="154"/>
      <c r="X690" s="154"/>
    </row>
    <row r="691" spans="18:24" s="72" customFormat="1">
      <c r="R691" s="154"/>
      <c r="S691" s="154"/>
      <c r="T691" s="154"/>
      <c r="U691" s="154"/>
      <c r="V691" s="154"/>
      <c r="W691" s="154"/>
      <c r="X691" s="154"/>
    </row>
    <row r="692" spans="18:24" s="72" customFormat="1">
      <c r="R692" s="154"/>
      <c r="S692" s="154"/>
      <c r="T692" s="154"/>
      <c r="U692" s="154"/>
      <c r="V692" s="154"/>
      <c r="W692" s="154"/>
      <c r="X692" s="154"/>
    </row>
    <row r="693" spans="18:24" s="72" customFormat="1">
      <c r="R693" s="154"/>
      <c r="S693" s="154"/>
      <c r="T693" s="154"/>
      <c r="U693" s="154"/>
      <c r="V693" s="154"/>
      <c r="W693" s="154"/>
      <c r="X693" s="154"/>
    </row>
    <row r="694" spans="18:24" s="72" customFormat="1">
      <c r="R694" s="154"/>
      <c r="S694" s="154"/>
      <c r="T694" s="154"/>
      <c r="U694" s="154"/>
      <c r="V694" s="154"/>
      <c r="W694" s="154"/>
      <c r="X694" s="154"/>
    </row>
    <row r="695" spans="18:24" s="72" customFormat="1">
      <c r="R695" s="154"/>
      <c r="S695" s="154"/>
      <c r="T695" s="154"/>
      <c r="U695" s="154"/>
      <c r="V695" s="154"/>
      <c r="W695" s="154"/>
      <c r="X695" s="154"/>
    </row>
    <row r="696" spans="18:24" s="72" customFormat="1">
      <c r="R696" s="154"/>
      <c r="S696" s="154"/>
      <c r="T696" s="154"/>
      <c r="U696" s="154"/>
      <c r="V696" s="154"/>
      <c r="W696" s="154"/>
      <c r="X696" s="154"/>
    </row>
    <row r="697" spans="18:24" s="72" customFormat="1">
      <c r="R697" s="154"/>
      <c r="S697" s="154"/>
      <c r="T697" s="154"/>
      <c r="U697" s="154"/>
      <c r="V697" s="154"/>
      <c r="W697" s="154"/>
      <c r="X697" s="154"/>
    </row>
    <row r="698" spans="18:24" s="72" customFormat="1">
      <c r="R698" s="154"/>
      <c r="S698" s="154"/>
      <c r="T698" s="154"/>
      <c r="U698" s="154"/>
      <c r="V698" s="154"/>
      <c r="W698" s="154"/>
      <c r="X698" s="154"/>
    </row>
    <row r="699" spans="18:24" s="72" customFormat="1">
      <c r="R699" s="154"/>
      <c r="S699" s="154"/>
      <c r="T699" s="154"/>
      <c r="U699" s="154"/>
      <c r="V699" s="154"/>
      <c r="W699" s="154"/>
      <c r="X699" s="154"/>
    </row>
    <row r="700" spans="18:24" s="72" customFormat="1">
      <c r="R700" s="154"/>
      <c r="S700" s="154"/>
      <c r="T700" s="154"/>
      <c r="U700" s="154"/>
      <c r="V700" s="154"/>
      <c r="W700" s="154"/>
      <c r="X700" s="154"/>
    </row>
    <row r="701" spans="18:24" s="72" customFormat="1">
      <c r="R701" s="154"/>
      <c r="S701" s="154"/>
      <c r="T701" s="154"/>
      <c r="U701" s="154"/>
      <c r="V701" s="154"/>
      <c r="W701" s="154"/>
      <c r="X701" s="154"/>
    </row>
    <row r="702" spans="18:24" s="72" customFormat="1">
      <c r="R702" s="154"/>
      <c r="S702" s="154"/>
      <c r="T702" s="154"/>
      <c r="U702" s="154"/>
      <c r="V702" s="154"/>
      <c r="W702" s="154"/>
      <c r="X702" s="154"/>
    </row>
    <row r="703" spans="18:24" s="72" customFormat="1">
      <c r="R703" s="154"/>
      <c r="S703" s="154"/>
      <c r="T703" s="154"/>
      <c r="U703" s="154"/>
      <c r="V703" s="154"/>
      <c r="W703" s="154"/>
      <c r="X703" s="154"/>
    </row>
    <row r="704" spans="18:24" s="72" customFormat="1">
      <c r="R704" s="154"/>
      <c r="S704" s="154"/>
      <c r="T704" s="154"/>
      <c r="U704" s="154"/>
      <c r="V704" s="154"/>
      <c r="W704" s="154"/>
      <c r="X704" s="154"/>
    </row>
    <row r="705" spans="18:24" s="72" customFormat="1">
      <c r="R705" s="154"/>
      <c r="S705" s="154"/>
      <c r="T705" s="154"/>
      <c r="U705" s="154"/>
      <c r="V705" s="154"/>
      <c r="W705" s="154"/>
      <c r="X705" s="154"/>
    </row>
    <row r="706" spans="18:24" s="72" customFormat="1">
      <c r="R706" s="154"/>
      <c r="S706" s="154"/>
      <c r="T706" s="154"/>
      <c r="U706" s="154"/>
      <c r="V706" s="154"/>
      <c r="W706" s="154"/>
      <c r="X706" s="154"/>
    </row>
    <row r="707" spans="18:24" s="72" customFormat="1">
      <c r="R707" s="154"/>
      <c r="S707" s="154"/>
      <c r="T707" s="154"/>
      <c r="U707" s="154"/>
      <c r="V707" s="154"/>
      <c r="W707" s="154"/>
      <c r="X707" s="154"/>
    </row>
    <row r="708" spans="18:24" s="72" customFormat="1">
      <c r="R708" s="154"/>
      <c r="S708" s="154"/>
      <c r="T708" s="154"/>
      <c r="U708" s="154"/>
      <c r="V708" s="154"/>
      <c r="W708" s="154"/>
      <c r="X708" s="154"/>
    </row>
    <row r="709" spans="18:24" s="72" customFormat="1">
      <c r="R709" s="154"/>
      <c r="S709" s="154"/>
      <c r="T709" s="154"/>
      <c r="U709" s="154"/>
      <c r="V709" s="154"/>
      <c r="W709" s="154"/>
      <c r="X709" s="154"/>
    </row>
    <row r="710" spans="18:24" s="72" customFormat="1">
      <c r="R710" s="154"/>
      <c r="S710" s="154"/>
      <c r="T710" s="154"/>
      <c r="U710" s="154"/>
      <c r="V710" s="154"/>
      <c r="W710" s="154"/>
      <c r="X710" s="154"/>
    </row>
    <row r="711" spans="18:24" s="72" customFormat="1">
      <c r="R711" s="154"/>
      <c r="S711" s="154"/>
      <c r="T711" s="154"/>
      <c r="U711" s="154"/>
      <c r="V711" s="154"/>
      <c r="W711" s="154"/>
      <c r="X711" s="154"/>
    </row>
    <row r="712" spans="18:24" s="72" customFormat="1">
      <c r="R712" s="154"/>
      <c r="S712" s="154"/>
      <c r="T712" s="154"/>
      <c r="U712" s="154"/>
      <c r="V712" s="154"/>
      <c r="W712" s="154"/>
      <c r="X712" s="154"/>
    </row>
    <row r="713" spans="18:24" s="72" customFormat="1">
      <c r="R713" s="154"/>
      <c r="S713" s="154"/>
      <c r="T713" s="154"/>
      <c r="U713" s="154"/>
      <c r="V713" s="154"/>
      <c r="W713" s="154"/>
      <c r="X713" s="154"/>
    </row>
    <row r="714" spans="18:24" s="72" customFormat="1">
      <c r="R714" s="154"/>
      <c r="S714" s="154"/>
      <c r="T714" s="154"/>
      <c r="U714" s="154"/>
      <c r="V714" s="154"/>
      <c r="W714" s="154"/>
      <c r="X714" s="154"/>
    </row>
    <row r="715" spans="18:24" s="72" customFormat="1">
      <c r="R715" s="154"/>
      <c r="S715" s="154"/>
      <c r="T715" s="154"/>
      <c r="U715" s="154"/>
      <c r="V715" s="154"/>
      <c r="W715" s="154"/>
      <c r="X715" s="154"/>
    </row>
    <row r="716" spans="18:24" s="72" customFormat="1">
      <c r="R716" s="154"/>
      <c r="S716" s="154"/>
      <c r="T716" s="154"/>
      <c r="U716" s="154"/>
      <c r="V716" s="154"/>
      <c r="W716" s="154"/>
      <c r="X716" s="154"/>
    </row>
    <row r="717" spans="18:24" s="72" customFormat="1">
      <c r="R717" s="154"/>
      <c r="S717" s="154"/>
      <c r="T717" s="154"/>
      <c r="U717" s="154"/>
      <c r="V717" s="154"/>
      <c r="W717" s="154"/>
      <c r="X717" s="154"/>
    </row>
    <row r="718" spans="18:24" s="72" customFormat="1">
      <c r="R718" s="154"/>
      <c r="S718" s="154"/>
      <c r="T718" s="154"/>
      <c r="U718" s="154"/>
      <c r="V718" s="154"/>
      <c r="W718" s="154"/>
      <c r="X718" s="154"/>
    </row>
    <row r="719" spans="18:24" s="72" customFormat="1">
      <c r="R719" s="154"/>
      <c r="S719" s="154"/>
      <c r="T719" s="154"/>
      <c r="U719" s="154"/>
      <c r="V719" s="154"/>
      <c r="W719" s="154"/>
      <c r="X719" s="154"/>
    </row>
    <row r="720" spans="18:24" s="72" customFormat="1">
      <c r="R720" s="154"/>
      <c r="S720" s="154"/>
      <c r="T720" s="154"/>
      <c r="U720" s="154"/>
      <c r="V720" s="154"/>
      <c r="W720" s="154"/>
      <c r="X720" s="154"/>
    </row>
    <row r="721" spans="18:24" s="72" customFormat="1">
      <c r="R721" s="154"/>
      <c r="S721" s="154"/>
      <c r="T721" s="154"/>
      <c r="U721" s="154"/>
      <c r="V721" s="154"/>
      <c r="W721" s="154"/>
      <c r="X721" s="154"/>
    </row>
    <row r="722" spans="18:24" s="72" customFormat="1">
      <c r="R722" s="154"/>
      <c r="S722" s="154"/>
      <c r="T722" s="154"/>
      <c r="U722" s="154"/>
      <c r="V722" s="154"/>
      <c r="W722" s="154"/>
      <c r="X722" s="154"/>
    </row>
    <row r="723" spans="18:24" s="72" customFormat="1">
      <c r="R723" s="154"/>
      <c r="S723" s="154"/>
      <c r="T723" s="154"/>
      <c r="U723" s="154"/>
      <c r="V723" s="154"/>
      <c r="W723" s="154"/>
      <c r="X723" s="154"/>
    </row>
    <row r="724" spans="18:24" s="72" customFormat="1">
      <c r="R724" s="154"/>
      <c r="S724" s="154"/>
      <c r="T724" s="154"/>
      <c r="U724" s="154"/>
      <c r="V724" s="154"/>
      <c r="W724" s="154"/>
      <c r="X724" s="154"/>
    </row>
    <row r="725" spans="18:24" s="72" customFormat="1">
      <c r="R725" s="154"/>
      <c r="S725" s="154"/>
      <c r="T725" s="154"/>
      <c r="U725" s="154"/>
      <c r="V725" s="154"/>
      <c r="W725" s="154"/>
      <c r="X725" s="154"/>
    </row>
    <row r="726" spans="18:24" s="72" customFormat="1">
      <c r="R726" s="154"/>
      <c r="S726" s="154"/>
      <c r="T726" s="154"/>
      <c r="U726" s="154"/>
      <c r="V726" s="154"/>
      <c r="W726" s="154"/>
      <c r="X726" s="154"/>
    </row>
    <row r="727" spans="18:24" s="72" customFormat="1">
      <c r="R727" s="154"/>
      <c r="S727" s="154"/>
      <c r="T727" s="154"/>
      <c r="U727" s="154"/>
      <c r="V727" s="154"/>
      <c r="W727" s="154"/>
      <c r="X727" s="154"/>
    </row>
    <row r="728" spans="18:24" s="72" customFormat="1">
      <c r="R728" s="154"/>
      <c r="S728" s="154"/>
      <c r="T728" s="154"/>
      <c r="U728" s="154"/>
      <c r="V728" s="154"/>
      <c r="W728" s="154"/>
      <c r="X728" s="154"/>
    </row>
    <row r="729" spans="18:24" s="72" customFormat="1">
      <c r="R729" s="154"/>
      <c r="S729" s="154"/>
      <c r="T729" s="154"/>
      <c r="U729" s="154"/>
      <c r="V729" s="154"/>
      <c r="W729" s="154"/>
      <c r="X729" s="154"/>
    </row>
    <row r="730" spans="18:24" s="72" customFormat="1">
      <c r="R730" s="154"/>
      <c r="S730" s="154"/>
      <c r="T730" s="154"/>
      <c r="U730" s="154"/>
      <c r="V730" s="154"/>
      <c r="W730" s="154"/>
      <c r="X730" s="154"/>
    </row>
    <row r="731" spans="18:24" s="72" customFormat="1">
      <c r="R731" s="154"/>
      <c r="S731" s="154"/>
      <c r="T731" s="154"/>
      <c r="U731" s="154"/>
      <c r="V731" s="154"/>
      <c r="W731" s="154"/>
      <c r="X731" s="154"/>
    </row>
    <row r="732" spans="18:24" s="72" customFormat="1">
      <c r="R732" s="154"/>
      <c r="S732" s="154"/>
      <c r="T732" s="154"/>
      <c r="U732" s="154"/>
      <c r="V732" s="154"/>
      <c r="W732" s="154"/>
      <c r="X732" s="154"/>
    </row>
    <row r="733" spans="18:24" s="72" customFormat="1">
      <c r="R733" s="154"/>
      <c r="S733" s="154"/>
      <c r="T733" s="154"/>
      <c r="U733" s="154"/>
      <c r="V733" s="154"/>
      <c r="W733" s="154"/>
      <c r="X733" s="154"/>
    </row>
    <row r="734" spans="18:24" s="72" customFormat="1">
      <c r="R734" s="154"/>
      <c r="S734" s="154"/>
      <c r="T734" s="154"/>
      <c r="U734" s="154"/>
      <c r="V734" s="154"/>
      <c r="W734" s="154"/>
      <c r="X734" s="154"/>
    </row>
    <row r="735" spans="18:24" s="72" customFormat="1">
      <c r="R735" s="154"/>
      <c r="S735" s="154"/>
      <c r="T735" s="154"/>
      <c r="U735" s="154"/>
      <c r="V735" s="154"/>
      <c r="W735" s="154"/>
      <c r="X735" s="154"/>
    </row>
    <row r="736" spans="18:24" s="72" customFormat="1">
      <c r="R736" s="154"/>
      <c r="S736" s="154"/>
      <c r="T736" s="154"/>
      <c r="U736" s="154"/>
      <c r="V736" s="154"/>
      <c r="W736" s="154"/>
      <c r="X736" s="154"/>
    </row>
    <row r="737" spans="18:24" s="72" customFormat="1">
      <c r="R737" s="154"/>
      <c r="S737" s="154"/>
      <c r="T737" s="154"/>
      <c r="U737" s="154"/>
      <c r="V737" s="154"/>
      <c r="W737" s="154"/>
      <c r="X737" s="154"/>
    </row>
    <row r="738" spans="18:24" s="72" customFormat="1">
      <c r="R738" s="154"/>
      <c r="S738" s="154"/>
      <c r="T738" s="154"/>
      <c r="U738" s="154"/>
      <c r="V738" s="154"/>
      <c r="W738" s="154"/>
      <c r="X738" s="154"/>
    </row>
    <row r="739" spans="18:24" s="72" customFormat="1">
      <c r="R739" s="154"/>
      <c r="S739" s="154"/>
      <c r="T739" s="154"/>
      <c r="U739" s="154"/>
      <c r="V739" s="154"/>
      <c r="W739" s="154"/>
      <c r="X739" s="154"/>
    </row>
    <row r="740" spans="18:24" s="72" customFormat="1">
      <c r="R740" s="154"/>
      <c r="S740" s="154"/>
      <c r="T740" s="154"/>
      <c r="U740" s="154"/>
      <c r="V740" s="154"/>
      <c r="W740" s="154"/>
      <c r="X740" s="154"/>
    </row>
    <row r="741" spans="18:24" s="72" customFormat="1">
      <c r="R741" s="154"/>
      <c r="S741" s="154"/>
      <c r="T741" s="154"/>
      <c r="U741" s="154"/>
      <c r="V741" s="154"/>
      <c r="W741" s="154"/>
      <c r="X741" s="154"/>
    </row>
    <row r="742" spans="18:24" s="72" customFormat="1">
      <c r="R742" s="154"/>
      <c r="S742" s="154"/>
      <c r="T742" s="154"/>
      <c r="U742" s="154"/>
      <c r="V742" s="154"/>
      <c r="W742" s="154"/>
      <c r="X742" s="154"/>
    </row>
    <row r="743" spans="18:24" s="72" customFormat="1">
      <c r="R743" s="154"/>
      <c r="S743" s="154"/>
      <c r="T743" s="154"/>
      <c r="U743" s="154"/>
      <c r="V743" s="154"/>
      <c r="W743" s="154"/>
      <c r="X743" s="154"/>
    </row>
    <row r="744" spans="18:24" s="72" customFormat="1">
      <c r="R744" s="154"/>
      <c r="S744" s="154"/>
      <c r="T744" s="154"/>
      <c r="U744" s="154"/>
      <c r="V744" s="154"/>
      <c r="W744" s="154"/>
      <c r="X744" s="154"/>
    </row>
    <row r="745" spans="18:24" s="72" customFormat="1">
      <c r="R745" s="154"/>
      <c r="S745" s="154"/>
      <c r="T745" s="154"/>
      <c r="U745" s="154"/>
      <c r="V745" s="154"/>
      <c r="W745" s="154"/>
      <c r="X745" s="154"/>
    </row>
    <row r="746" spans="18:24" s="72" customFormat="1">
      <c r="R746" s="154"/>
      <c r="S746" s="154"/>
      <c r="T746" s="154"/>
      <c r="U746" s="154"/>
      <c r="V746" s="154"/>
      <c r="W746" s="154"/>
      <c r="X746" s="154"/>
    </row>
    <row r="747" spans="18:24" s="72" customFormat="1">
      <c r="R747" s="154"/>
      <c r="S747" s="154"/>
      <c r="T747" s="154"/>
      <c r="U747" s="154"/>
      <c r="V747" s="154"/>
      <c r="W747" s="154"/>
      <c r="X747" s="154"/>
    </row>
    <row r="748" spans="18:24" s="72" customFormat="1">
      <c r="R748" s="154"/>
      <c r="S748" s="154"/>
      <c r="T748" s="154"/>
      <c r="U748" s="154"/>
      <c r="V748" s="154"/>
      <c r="W748" s="154"/>
      <c r="X748" s="154"/>
    </row>
    <row r="749" spans="18:24" s="72" customFormat="1">
      <c r="R749" s="154"/>
      <c r="S749" s="154"/>
      <c r="T749" s="154"/>
      <c r="U749" s="154"/>
      <c r="V749" s="154"/>
      <c r="W749" s="154"/>
      <c r="X749" s="154"/>
    </row>
    <row r="750" spans="18:24" s="72" customFormat="1">
      <c r="R750" s="154"/>
      <c r="S750" s="154"/>
      <c r="T750" s="154"/>
      <c r="U750" s="154"/>
      <c r="V750" s="154"/>
      <c r="W750" s="154"/>
      <c r="X750" s="154"/>
    </row>
    <row r="751" spans="18:24" s="72" customFormat="1">
      <c r="R751" s="154"/>
      <c r="S751" s="154"/>
      <c r="T751" s="154"/>
      <c r="U751" s="154"/>
      <c r="V751" s="154"/>
      <c r="W751" s="154"/>
      <c r="X751" s="154"/>
    </row>
    <row r="752" spans="18:24" s="72" customFormat="1">
      <c r="R752" s="154"/>
      <c r="S752" s="154"/>
      <c r="T752" s="154"/>
      <c r="U752" s="154"/>
      <c r="V752" s="154"/>
      <c r="W752" s="154"/>
      <c r="X752" s="154"/>
    </row>
    <row r="753" spans="18:24" s="72" customFormat="1">
      <c r="R753" s="154"/>
      <c r="S753" s="154"/>
      <c r="T753" s="154"/>
      <c r="U753" s="154"/>
      <c r="V753" s="154"/>
      <c r="W753" s="154"/>
      <c r="X753" s="154"/>
    </row>
    <row r="754" spans="18:24" s="72" customFormat="1">
      <c r="R754" s="154"/>
      <c r="S754" s="154"/>
      <c r="T754" s="154"/>
      <c r="U754" s="154"/>
      <c r="V754" s="154"/>
      <c r="W754" s="154"/>
      <c r="X754" s="154"/>
    </row>
    <row r="755" spans="18:24" s="72" customFormat="1">
      <c r="R755" s="154"/>
      <c r="S755" s="154"/>
      <c r="T755" s="154"/>
      <c r="U755" s="154"/>
      <c r="V755" s="154"/>
      <c r="W755" s="154"/>
      <c r="X755" s="154"/>
    </row>
    <row r="756" spans="18:24" s="72" customFormat="1">
      <c r="R756" s="154"/>
      <c r="S756" s="154"/>
      <c r="T756" s="154"/>
      <c r="U756" s="154"/>
      <c r="V756" s="154"/>
      <c r="W756" s="154"/>
      <c r="X756" s="154"/>
    </row>
    <row r="757" spans="18:24" s="72" customFormat="1">
      <c r="R757" s="154"/>
      <c r="S757" s="154"/>
      <c r="T757" s="154"/>
      <c r="U757" s="154"/>
      <c r="V757" s="154"/>
      <c r="W757" s="154"/>
      <c r="X757" s="154"/>
    </row>
    <row r="758" spans="18:24" s="72" customFormat="1">
      <c r="R758" s="154"/>
      <c r="S758" s="154"/>
      <c r="T758" s="154"/>
      <c r="U758" s="154"/>
      <c r="V758" s="154"/>
      <c r="W758" s="154"/>
      <c r="X758" s="154"/>
    </row>
    <row r="759" spans="18:24" s="72" customFormat="1">
      <c r="R759" s="154"/>
      <c r="S759" s="154"/>
      <c r="T759" s="154"/>
      <c r="U759" s="154"/>
      <c r="V759" s="154"/>
      <c r="W759" s="154"/>
      <c r="X759" s="154"/>
    </row>
    <row r="760" spans="18:24" s="72" customFormat="1">
      <c r="R760" s="154"/>
      <c r="S760" s="154"/>
      <c r="T760" s="154"/>
      <c r="U760" s="154"/>
      <c r="V760" s="154"/>
      <c r="W760" s="154"/>
      <c r="X760" s="154"/>
    </row>
    <row r="761" spans="18:24" s="72" customFormat="1">
      <c r="R761" s="154"/>
      <c r="S761" s="154"/>
      <c r="T761" s="154"/>
      <c r="U761" s="154"/>
      <c r="V761" s="154"/>
      <c r="W761" s="154"/>
      <c r="X761" s="154"/>
    </row>
    <row r="762" spans="18:24" s="72" customFormat="1">
      <c r="R762" s="154"/>
      <c r="S762" s="154"/>
      <c r="T762" s="154"/>
      <c r="U762" s="154"/>
      <c r="V762" s="154"/>
      <c r="W762" s="154"/>
      <c r="X762" s="154"/>
    </row>
    <row r="763" spans="18:24" s="72" customFormat="1">
      <c r="R763" s="154"/>
      <c r="S763" s="154"/>
      <c r="T763" s="154"/>
      <c r="U763" s="154"/>
      <c r="V763" s="154"/>
      <c r="W763" s="154"/>
      <c r="X763" s="154"/>
    </row>
    <row r="764" spans="18:24" s="72" customFormat="1">
      <c r="R764" s="154"/>
      <c r="S764" s="154"/>
      <c r="T764" s="154"/>
      <c r="U764" s="154"/>
      <c r="V764" s="154"/>
      <c r="W764" s="154"/>
      <c r="X764" s="154"/>
    </row>
    <row r="765" spans="18:24" s="72" customFormat="1">
      <c r="R765" s="154"/>
      <c r="S765" s="154"/>
      <c r="T765" s="154"/>
      <c r="U765" s="154"/>
      <c r="V765" s="154"/>
      <c r="W765" s="154"/>
      <c r="X765" s="154"/>
    </row>
    <row r="766" spans="18:24" s="72" customFormat="1">
      <c r="R766" s="154"/>
      <c r="S766" s="154"/>
      <c r="T766" s="154"/>
      <c r="U766" s="154"/>
      <c r="V766" s="154"/>
      <c r="W766" s="154"/>
      <c r="X766" s="154"/>
    </row>
    <row r="767" spans="18:24" s="72" customFormat="1">
      <c r="R767" s="154"/>
      <c r="S767" s="154"/>
      <c r="T767" s="154"/>
      <c r="U767" s="154"/>
      <c r="V767" s="154"/>
      <c r="W767" s="154"/>
      <c r="X767" s="154"/>
    </row>
    <row r="768" spans="18:24" s="72" customFormat="1">
      <c r="R768" s="154"/>
      <c r="S768" s="154"/>
      <c r="T768" s="154"/>
      <c r="U768" s="154"/>
      <c r="V768" s="154"/>
      <c r="W768" s="154"/>
      <c r="X768" s="154"/>
    </row>
    <row r="769" spans="18:24" s="72" customFormat="1">
      <c r="R769" s="154"/>
      <c r="S769" s="154"/>
      <c r="T769" s="154"/>
      <c r="U769" s="154"/>
      <c r="V769" s="154"/>
      <c r="W769" s="154"/>
      <c r="X769" s="154"/>
    </row>
    <row r="770" spans="18:24" s="72" customFormat="1">
      <c r="R770" s="154"/>
      <c r="S770" s="154"/>
      <c r="T770" s="154"/>
      <c r="U770" s="154"/>
      <c r="V770" s="154"/>
      <c r="W770" s="154"/>
      <c r="X770" s="154"/>
    </row>
    <row r="771" spans="18:24" s="72" customFormat="1">
      <c r="R771" s="154"/>
      <c r="S771" s="154"/>
      <c r="T771" s="154"/>
      <c r="U771" s="154"/>
      <c r="V771" s="154"/>
      <c r="W771" s="154"/>
      <c r="X771" s="154"/>
    </row>
    <row r="772" spans="18:24" s="72" customFormat="1">
      <c r="R772" s="154"/>
      <c r="S772" s="154"/>
      <c r="T772" s="154"/>
      <c r="U772" s="154"/>
      <c r="V772" s="154"/>
      <c r="W772" s="154"/>
      <c r="X772" s="154"/>
    </row>
    <row r="773" spans="18:24" s="72" customFormat="1">
      <c r="R773" s="154"/>
      <c r="S773" s="154"/>
      <c r="T773" s="154"/>
      <c r="U773" s="154"/>
      <c r="V773" s="154"/>
      <c r="W773" s="154"/>
      <c r="X773" s="154"/>
    </row>
    <row r="774" spans="18:24" s="72" customFormat="1">
      <c r="R774" s="154"/>
      <c r="S774" s="154"/>
      <c r="T774" s="154"/>
      <c r="U774" s="154"/>
      <c r="V774" s="154"/>
      <c r="W774" s="154"/>
      <c r="X774" s="154"/>
    </row>
    <row r="775" spans="18:24" s="72" customFormat="1">
      <c r="R775" s="154"/>
      <c r="S775" s="154"/>
      <c r="T775" s="154"/>
      <c r="U775" s="154"/>
      <c r="V775" s="154"/>
      <c r="W775" s="154"/>
      <c r="X775" s="154"/>
    </row>
    <row r="776" spans="18:24" s="72" customFormat="1">
      <c r="R776" s="154"/>
      <c r="S776" s="154"/>
      <c r="T776" s="154"/>
      <c r="U776" s="154"/>
      <c r="V776" s="154"/>
      <c r="W776" s="154"/>
      <c r="X776" s="154"/>
    </row>
    <row r="777" spans="18:24" s="72" customFormat="1">
      <c r="R777" s="154"/>
      <c r="S777" s="154"/>
      <c r="T777" s="154"/>
      <c r="U777" s="154"/>
      <c r="V777" s="154"/>
      <c r="W777" s="154"/>
      <c r="X777" s="154"/>
    </row>
    <row r="778" spans="18:24" s="72" customFormat="1">
      <c r="R778" s="154"/>
      <c r="S778" s="154"/>
      <c r="T778" s="154"/>
      <c r="U778" s="154"/>
      <c r="V778" s="154"/>
      <c r="W778" s="154"/>
      <c r="X778" s="154"/>
    </row>
    <row r="779" spans="18:24" s="72" customFormat="1">
      <c r="R779" s="154"/>
      <c r="S779" s="154"/>
      <c r="T779" s="154"/>
      <c r="U779" s="154"/>
      <c r="V779" s="154"/>
      <c r="W779" s="154"/>
      <c r="X779" s="154"/>
    </row>
    <row r="780" spans="18:24" s="72" customFormat="1">
      <c r="R780" s="154"/>
      <c r="S780" s="154"/>
      <c r="T780" s="154"/>
      <c r="U780" s="154"/>
      <c r="V780" s="154"/>
      <c r="W780" s="154"/>
      <c r="X780" s="154"/>
    </row>
    <row r="781" spans="18:24" s="72" customFormat="1">
      <c r="R781" s="154"/>
      <c r="S781" s="154"/>
      <c r="T781" s="154"/>
      <c r="U781" s="154"/>
      <c r="V781" s="154"/>
      <c r="W781" s="154"/>
      <c r="X781" s="154"/>
    </row>
    <row r="782" spans="18:24" s="72" customFormat="1">
      <c r="R782" s="154"/>
      <c r="S782" s="154"/>
      <c r="T782" s="154"/>
      <c r="U782" s="154"/>
      <c r="V782" s="154"/>
      <c r="W782" s="154"/>
      <c r="X782" s="154"/>
    </row>
    <row r="783" spans="18:24" s="72" customFormat="1">
      <c r="R783" s="154"/>
      <c r="S783" s="154"/>
      <c r="T783" s="154"/>
      <c r="U783" s="154"/>
      <c r="V783" s="154"/>
      <c r="W783" s="154"/>
      <c r="X783" s="154"/>
    </row>
    <row r="784" spans="18:24" s="72" customFormat="1">
      <c r="R784" s="154"/>
      <c r="S784" s="154"/>
      <c r="T784" s="154"/>
      <c r="U784" s="154"/>
      <c r="V784" s="154"/>
      <c r="W784" s="154"/>
      <c r="X784" s="154"/>
    </row>
    <row r="785" spans="18:24" s="72" customFormat="1">
      <c r="R785" s="154"/>
      <c r="S785" s="154"/>
      <c r="T785" s="154"/>
      <c r="U785" s="154"/>
      <c r="V785" s="154"/>
      <c r="W785" s="154"/>
      <c r="X785" s="154"/>
    </row>
    <row r="786" spans="18:24" s="72" customFormat="1">
      <c r="R786" s="154"/>
      <c r="S786" s="154"/>
      <c r="T786" s="154"/>
      <c r="U786" s="154"/>
      <c r="V786" s="154"/>
      <c r="W786" s="154"/>
      <c r="X786" s="154"/>
    </row>
    <row r="787" spans="18:24" s="72" customFormat="1">
      <c r="R787" s="154"/>
      <c r="S787" s="154"/>
      <c r="T787" s="154"/>
      <c r="U787" s="154"/>
      <c r="V787" s="154"/>
      <c r="W787" s="154"/>
      <c r="X787" s="154"/>
    </row>
    <row r="788" spans="18:24" s="72" customFormat="1">
      <c r="R788" s="154"/>
      <c r="S788" s="154"/>
      <c r="T788" s="154"/>
      <c r="U788" s="154"/>
      <c r="V788" s="154"/>
      <c r="W788" s="154"/>
      <c r="X788" s="154"/>
    </row>
    <row r="789" spans="18:24" s="72" customFormat="1">
      <c r="R789" s="154"/>
      <c r="S789" s="154"/>
      <c r="T789" s="154"/>
      <c r="U789" s="154"/>
      <c r="V789" s="154"/>
      <c r="W789" s="154"/>
      <c r="X789" s="154"/>
    </row>
    <row r="790" spans="18:24" s="72" customFormat="1">
      <c r="R790" s="154"/>
      <c r="S790" s="154"/>
      <c r="T790" s="154"/>
      <c r="U790" s="154"/>
      <c r="V790" s="154"/>
      <c r="W790" s="154"/>
      <c r="X790" s="154"/>
    </row>
    <row r="791" spans="18:24" s="72" customFormat="1">
      <c r="R791" s="154"/>
      <c r="S791" s="154"/>
      <c r="T791" s="154"/>
      <c r="U791" s="154"/>
      <c r="V791" s="154"/>
      <c r="W791" s="154"/>
      <c r="X791" s="154"/>
    </row>
    <row r="792" spans="18:24" s="72" customFormat="1">
      <c r="R792" s="154"/>
      <c r="S792" s="154"/>
      <c r="T792" s="154"/>
      <c r="U792" s="154"/>
      <c r="V792" s="154"/>
      <c r="W792" s="154"/>
      <c r="X792" s="154"/>
    </row>
    <row r="793" spans="18:24" s="72" customFormat="1">
      <c r="R793" s="154"/>
      <c r="S793" s="154"/>
      <c r="T793" s="154"/>
      <c r="U793" s="154"/>
      <c r="V793" s="154"/>
      <c r="W793" s="154"/>
      <c r="X793" s="154"/>
    </row>
    <row r="794" spans="18:24" s="72" customFormat="1">
      <c r="R794" s="154"/>
      <c r="S794" s="154"/>
      <c r="T794" s="154"/>
      <c r="U794" s="154"/>
      <c r="V794" s="154"/>
      <c r="W794" s="154"/>
      <c r="X794" s="154"/>
    </row>
    <row r="795" spans="18:24" s="72" customFormat="1">
      <c r="R795" s="154"/>
      <c r="S795" s="154"/>
      <c r="T795" s="154"/>
      <c r="U795" s="154"/>
      <c r="V795" s="154"/>
      <c r="W795" s="154"/>
      <c r="X795" s="154"/>
    </row>
    <row r="796" spans="18:24" s="72" customFormat="1">
      <c r="R796" s="154"/>
      <c r="S796" s="154"/>
      <c r="T796" s="154"/>
      <c r="U796" s="154"/>
      <c r="V796" s="154"/>
      <c r="W796" s="154"/>
      <c r="X796" s="154"/>
    </row>
    <row r="797" spans="18:24" s="72" customFormat="1">
      <c r="R797" s="154"/>
      <c r="S797" s="154"/>
      <c r="T797" s="154"/>
      <c r="U797" s="154"/>
      <c r="V797" s="154"/>
      <c r="W797" s="154"/>
      <c r="X797" s="154"/>
    </row>
    <row r="798" spans="18:24" s="72" customFormat="1">
      <c r="R798" s="154"/>
      <c r="S798" s="154"/>
      <c r="T798" s="154"/>
      <c r="U798" s="154"/>
      <c r="V798" s="154"/>
      <c r="W798" s="154"/>
      <c r="X798" s="154"/>
    </row>
    <row r="799" spans="18:24" s="72" customFormat="1">
      <c r="R799" s="154"/>
      <c r="S799" s="154"/>
      <c r="T799" s="154"/>
      <c r="U799" s="154"/>
      <c r="V799" s="154"/>
      <c r="W799" s="154"/>
      <c r="X799" s="154"/>
    </row>
    <row r="800" spans="18:24" s="72" customFormat="1">
      <c r="R800" s="154"/>
      <c r="S800" s="154"/>
      <c r="T800" s="154"/>
      <c r="U800" s="154"/>
      <c r="V800" s="154"/>
      <c r="W800" s="154"/>
      <c r="X800" s="154"/>
    </row>
    <row r="801" spans="18:24" s="72" customFormat="1">
      <c r="R801" s="154"/>
      <c r="S801" s="154"/>
      <c r="T801" s="154"/>
      <c r="U801" s="154"/>
      <c r="V801" s="154"/>
      <c r="W801" s="154"/>
      <c r="X801" s="154"/>
    </row>
    <row r="802" spans="18:24" s="72" customFormat="1">
      <c r="R802" s="154"/>
      <c r="S802" s="154"/>
      <c r="T802" s="154"/>
      <c r="U802" s="154"/>
      <c r="V802" s="154"/>
      <c r="W802" s="154"/>
      <c r="X802" s="154"/>
    </row>
    <row r="803" spans="18:24" s="72" customFormat="1">
      <c r="R803" s="154"/>
      <c r="S803" s="154"/>
      <c r="T803" s="154"/>
      <c r="U803" s="154"/>
      <c r="V803" s="154"/>
      <c r="W803" s="154"/>
      <c r="X803" s="154"/>
    </row>
    <row r="804" spans="18:24" s="72" customFormat="1">
      <c r="R804" s="154"/>
      <c r="S804" s="154"/>
      <c r="T804" s="154"/>
      <c r="U804" s="154"/>
      <c r="V804" s="154"/>
      <c r="W804" s="154"/>
      <c r="X804" s="154"/>
    </row>
    <row r="805" spans="18:24" s="72" customFormat="1">
      <c r="R805" s="154"/>
      <c r="S805" s="154"/>
      <c r="T805" s="154"/>
      <c r="U805" s="154"/>
      <c r="V805" s="154"/>
      <c r="W805" s="154"/>
      <c r="X805" s="154"/>
    </row>
    <row r="806" spans="18:24" s="72" customFormat="1">
      <c r="R806" s="154"/>
      <c r="S806" s="154"/>
      <c r="T806" s="154"/>
      <c r="U806" s="154"/>
      <c r="V806" s="154"/>
      <c r="W806" s="154"/>
      <c r="X806" s="154"/>
    </row>
    <row r="807" spans="18:24" s="72" customFormat="1">
      <c r="R807" s="154"/>
      <c r="S807" s="154"/>
      <c r="T807" s="154"/>
      <c r="U807" s="154"/>
      <c r="V807" s="154"/>
      <c r="W807" s="154"/>
      <c r="X807" s="154"/>
    </row>
    <row r="808" spans="18:24" s="72" customFormat="1">
      <c r="R808" s="154"/>
      <c r="S808" s="154"/>
      <c r="T808" s="154"/>
      <c r="U808" s="154"/>
      <c r="V808" s="154"/>
      <c r="W808" s="154"/>
      <c r="X808" s="154"/>
    </row>
    <row r="809" spans="18:24" s="72" customFormat="1">
      <c r="R809" s="154"/>
      <c r="S809" s="154"/>
      <c r="T809" s="154"/>
      <c r="U809" s="154"/>
      <c r="V809" s="154"/>
      <c r="W809" s="154"/>
      <c r="X809" s="154"/>
    </row>
    <row r="810" spans="18:24" s="72" customFormat="1">
      <c r="R810" s="154"/>
      <c r="S810" s="154"/>
      <c r="T810" s="154"/>
      <c r="U810" s="154"/>
      <c r="V810" s="154"/>
      <c r="W810" s="154"/>
      <c r="X810" s="154"/>
    </row>
    <row r="811" spans="18:24" s="72" customFormat="1">
      <c r="R811" s="154"/>
      <c r="S811" s="154"/>
      <c r="T811" s="154"/>
      <c r="U811" s="154"/>
      <c r="V811" s="154"/>
      <c r="W811" s="154"/>
      <c r="X811" s="154"/>
    </row>
    <row r="812" spans="18:24" s="72" customFormat="1">
      <c r="R812" s="154"/>
      <c r="S812" s="154"/>
      <c r="T812" s="154"/>
      <c r="U812" s="154"/>
      <c r="V812" s="154"/>
      <c r="W812" s="154"/>
      <c r="X812" s="154"/>
    </row>
    <row r="813" spans="18:24" s="72" customFormat="1">
      <c r="R813" s="154"/>
      <c r="S813" s="154"/>
      <c r="T813" s="154"/>
      <c r="U813" s="154"/>
      <c r="V813" s="154"/>
      <c r="W813" s="154"/>
      <c r="X813" s="154"/>
    </row>
    <row r="814" spans="18:24" s="72" customFormat="1">
      <c r="R814" s="154"/>
      <c r="S814" s="154"/>
      <c r="T814" s="154"/>
      <c r="U814" s="154"/>
      <c r="V814" s="154"/>
      <c r="W814" s="154"/>
      <c r="X814" s="154"/>
    </row>
    <row r="815" spans="18:24" s="72" customFormat="1">
      <c r="R815" s="154"/>
      <c r="S815" s="154"/>
      <c r="T815" s="154"/>
      <c r="U815" s="154"/>
      <c r="V815" s="154"/>
      <c r="W815" s="154"/>
      <c r="X815" s="154"/>
    </row>
    <row r="816" spans="18:24" s="72" customFormat="1">
      <c r="R816" s="154"/>
      <c r="S816" s="154"/>
      <c r="T816" s="154"/>
      <c r="U816" s="154"/>
      <c r="V816" s="154"/>
      <c r="W816" s="154"/>
      <c r="X816" s="154"/>
    </row>
    <row r="817" spans="18:24" s="72" customFormat="1">
      <c r="R817" s="154"/>
      <c r="S817" s="154"/>
      <c r="T817" s="154"/>
      <c r="U817" s="154"/>
      <c r="V817" s="154"/>
      <c r="W817" s="154"/>
      <c r="X817" s="154"/>
    </row>
    <row r="818" spans="18:24" s="72" customFormat="1">
      <c r="R818" s="154"/>
      <c r="S818" s="154"/>
      <c r="T818" s="154"/>
      <c r="U818" s="154"/>
      <c r="V818" s="154"/>
      <c r="W818" s="154"/>
      <c r="X818" s="154"/>
    </row>
    <row r="819" spans="18:24" s="72" customFormat="1">
      <c r="R819" s="154"/>
      <c r="S819" s="154"/>
      <c r="T819" s="154"/>
      <c r="U819" s="154"/>
      <c r="V819" s="154"/>
      <c r="W819" s="154"/>
      <c r="X819" s="154"/>
    </row>
    <row r="820" spans="18:24" s="72" customFormat="1">
      <c r="R820" s="154"/>
      <c r="S820" s="154"/>
      <c r="T820" s="154"/>
      <c r="U820" s="154"/>
      <c r="V820" s="154"/>
      <c r="W820" s="154"/>
      <c r="X820" s="154"/>
    </row>
    <row r="821" spans="18:24" s="72" customFormat="1">
      <c r="R821" s="154"/>
      <c r="S821" s="154"/>
      <c r="T821" s="154"/>
      <c r="U821" s="154"/>
      <c r="V821" s="154"/>
      <c r="W821" s="154"/>
      <c r="X821" s="154"/>
    </row>
    <row r="822" spans="18:24" s="72" customFormat="1">
      <c r="R822" s="154"/>
      <c r="S822" s="154"/>
      <c r="T822" s="154"/>
      <c r="U822" s="154"/>
      <c r="V822" s="154"/>
      <c r="W822" s="154"/>
      <c r="X822" s="154"/>
    </row>
    <row r="823" spans="18:24" s="72" customFormat="1">
      <c r="R823" s="154"/>
      <c r="S823" s="154"/>
      <c r="T823" s="154"/>
      <c r="U823" s="154"/>
      <c r="V823" s="154"/>
      <c r="W823" s="154"/>
      <c r="X823" s="154"/>
    </row>
    <row r="824" spans="18:24" s="72" customFormat="1">
      <c r="R824" s="154"/>
      <c r="S824" s="154"/>
      <c r="T824" s="154"/>
      <c r="U824" s="154"/>
      <c r="V824" s="154"/>
      <c r="W824" s="154"/>
      <c r="X824" s="154"/>
    </row>
    <row r="825" spans="18:24" s="72" customFormat="1">
      <c r="R825" s="154"/>
      <c r="S825" s="154"/>
      <c r="T825" s="154"/>
      <c r="U825" s="154"/>
      <c r="V825" s="154"/>
      <c r="W825" s="154"/>
      <c r="X825" s="154"/>
    </row>
    <row r="826" spans="18:24" s="72" customFormat="1">
      <c r="R826" s="154"/>
      <c r="S826" s="154"/>
      <c r="T826" s="154"/>
      <c r="U826" s="154"/>
      <c r="V826" s="154"/>
      <c r="W826" s="154"/>
      <c r="X826" s="154"/>
    </row>
    <row r="827" spans="18:24" s="72" customFormat="1">
      <c r="R827" s="154"/>
      <c r="S827" s="154"/>
      <c r="T827" s="154"/>
      <c r="U827" s="154"/>
      <c r="V827" s="154"/>
      <c r="W827" s="154"/>
      <c r="X827" s="154"/>
    </row>
    <row r="828" spans="18:24" s="72" customFormat="1">
      <c r="R828" s="154"/>
      <c r="S828" s="154"/>
      <c r="T828" s="154"/>
      <c r="U828" s="154"/>
      <c r="V828" s="154"/>
      <c r="W828" s="154"/>
      <c r="X828" s="154"/>
    </row>
    <row r="829" spans="18:24" s="72" customFormat="1">
      <c r="R829" s="154"/>
      <c r="S829" s="154"/>
      <c r="T829" s="154"/>
      <c r="U829" s="154"/>
      <c r="V829" s="154"/>
      <c r="W829" s="154"/>
      <c r="X829" s="154"/>
    </row>
    <row r="830" spans="18:24" s="72" customFormat="1">
      <c r="R830" s="154"/>
      <c r="S830" s="154"/>
      <c r="T830" s="154"/>
      <c r="U830" s="154"/>
      <c r="V830" s="154"/>
      <c r="W830" s="154"/>
      <c r="X830" s="154"/>
    </row>
    <row r="831" spans="18:24" s="72" customFormat="1">
      <c r="R831" s="154"/>
      <c r="S831" s="154"/>
      <c r="T831" s="154"/>
      <c r="U831" s="154"/>
      <c r="V831" s="154"/>
      <c r="W831" s="154"/>
      <c r="X831" s="154"/>
    </row>
    <row r="832" spans="18:24" s="72" customFormat="1">
      <c r="R832" s="154"/>
      <c r="S832" s="154"/>
      <c r="T832" s="154"/>
      <c r="U832" s="154"/>
      <c r="V832" s="154"/>
      <c r="W832" s="154"/>
      <c r="X832" s="154"/>
    </row>
    <row r="833" spans="18:24" s="72" customFormat="1">
      <c r="R833" s="154"/>
      <c r="S833" s="154"/>
      <c r="T833" s="154"/>
      <c r="U833" s="154"/>
      <c r="V833" s="154"/>
      <c r="W833" s="154"/>
      <c r="X833" s="154"/>
    </row>
    <row r="834" spans="18:24" s="72" customFormat="1">
      <c r="R834" s="154"/>
      <c r="S834" s="154"/>
      <c r="T834" s="154"/>
      <c r="U834" s="154"/>
      <c r="V834" s="154"/>
      <c r="W834" s="154"/>
      <c r="X834" s="154"/>
    </row>
    <row r="835" spans="18:24" s="72" customFormat="1">
      <c r="R835" s="154"/>
      <c r="S835" s="154"/>
      <c r="T835" s="154"/>
      <c r="U835" s="154"/>
      <c r="V835" s="154"/>
      <c r="W835" s="154"/>
      <c r="X835" s="154"/>
    </row>
    <row r="836" spans="18:24" s="72" customFormat="1">
      <c r="R836" s="154"/>
      <c r="S836" s="154"/>
      <c r="T836" s="154"/>
      <c r="U836" s="154"/>
      <c r="V836" s="154"/>
      <c r="W836" s="154"/>
      <c r="X836" s="154"/>
    </row>
    <row r="837" spans="18:24" s="72" customFormat="1">
      <c r="R837" s="154"/>
      <c r="S837" s="154"/>
      <c r="T837" s="154"/>
      <c r="U837" s="154"/>
      <c r="V837" s="154"/>
      <c r="W837" s="154"/>
      <c r="X837" s="154"/>
    </row>
    <row r="838" spans="18:24" s="72" customFormat="1">
      <c r="R838" s="154"/>
      <c r="S838" s="154"/>
      <c r="T838" s="154"/>
      <c r="U838" s="154"/>
      <c r="V838" s="154"/>
      <c r="W838" s="154"/>
      <c r="X838" s="154"/>
    </row>
    <row r="839" spans="18:24" s="72" customFormat="1">
      <c r="R839" s="154"/>
      <c r="S839" s="154"/>
      <c r="T839" s="154"/>
      <c r="U839" s="154"/>
      <c r="V839" s="154"/>
      <c r="W839" s="154"/>
      <c r="X839" s="154"/>
    </row>
    <row r="840" spans="18:24" s="72" customFormat="1">
      <c r="R840" s="154"/>
      <c r="S840" s="154"/>
      <c r="T840" s="154"/>
      <c r="U840" s="154"/>
      <c r="V840" s="154"/>
      <c r="W840" s="154"/>
      <c r="X840" s="154"/>
    </row>
    <row r="841" spans="18:24" s="72" customFormat="1">
      <c r="R841" s="154"/>
      <c r="S841" s="154"/>
      <c r="T841" s="154"/>
      <c r="U841" s="154"/>
      <c r="V841" s="154"/>
      <c r="W841" s="154"/>
      <c r="X841" s="154"/>
    </row>
    <row r="842" spans="18:24" s="72" customFormat="1">
      <c r="R842" s="154"/>
      <c r="S842" s="154"/>
      <c r="T842" s="154"/>
      <c r="U842" s="154"/>
      <c r="V842" s="154"/>
      <c r="W842" s="154"/>
      <c r="X842" s="154"/>
    </row>
    <row r="843" spans="18:24" s="72" customFormat="1">
      <c r="R843" s="154"/>
      <c r="S843" s="154"/>
      <c r="T843" s="154"/>
      <c r="U843" s="154"/>
      <c r="V843" s="154"/>
      <c r="W843" s="154"/>
      <c r="X843" s="154"/>
    </row>
    <row r="844" spans="18:24" s="72" customFormat="1">
      <c r="R844" s="154"/>
      <c r="S844" s="154"/>
      <c r="T844" s="154"/>
      <c r="U844" s="154"/>
      <c r="V844" s="154"/>
      <c r="W844" s="154"/>
      <c r="X844" s="154"/>
    </row>
    <row r="845" spans="18:24" s="72" customFormat="1">
      <c r="R845" s="154"/>
      <c r="S845" s="154"/>
      <c r="T845" s="154"/>
      <c r="U845" s="154"/>
      <c r="V845" s="154"/>
      <c r="W845" s="154"/>
      <c r="X845" s="154"/>
    </row>
    <row r="846" spans="18:24" s="72" customFormat="1">
      <c r="R846" s="154"/>
      <c r="S846" s="154"/>
      <c r="T846" s="154"/>
      <c r="U846" s="154"/>
      <c r="V846" s="154"/>
      <c r="W846" s="154"/>
      <c r="X846" s="154"/>
    </row>
    <row r="847" spans="18:24" s="72" customFormat="1">
      <c r="R847" s="154"/>
      <c r="S847" s="154"/>
      <c r="T847" s="154"/>
      <c r="U847" s="154"/>
      <c r="V847" s="154"/>
      <c r="W847" s="154"/>
      <c r="X847" s="154"/>
    </row>
    <row r="848" spans="18:24" s="72" customFormat="1">
      <c r="R848" s="154"/>
      <c r="S848" s="154"/>
      <c r="T848" s="154"/>
      <c r="U848" s="154"/>
      <c r="V848" s="154"/>
      <c r="W848" s="154"/>
      <c r="X848" s="154"/>
    </row>
    <row r="849" spans="18:24" s="72" customFormat="1">
      <c r="R849" s="154"/>
      <c r="S849" s="154"/>
      <c r="T849" s="154"/>
      <c r="U849" s="154"/>
      <c r="V849" s="154"/>
      <c r="W849" s="154"/>
      <c r="X849" s="154"/>
    </row>
    <row r="850" spans="18:24" s="72" customFormat="1">
      <c r="R850" s="154"/>
      <c r="S850" s="154"/>
      <c r="T850" s="154"/>
      <c r="U850" s="154"/>
      <c r="V850" s="154"/>
      <c r="W850" s="154"/>
      <c r="X850" s="154"/>
    </row>
    <row r="851" spans="18:24" s="72" customFormat="1">
      <c r="R851" s="154"/>
      <c r="S851" s="154"/>
      <c r="T851" s="154"/>
      <c r="U851" s="154"/>
      <c r="V851" s="154"/>
      <c r="W851" s="154"/>
      <c r="X851" s="154"/>
    </row>
    <row r="852" spans="18:24" s="72" customFormat="1">
      <c r="R852" s="154"/>
      <c r="S852" s="154"/>
      <c r="T852" s="154"/>
      <c r="U852" s="154"/>
      <c r="V852" s="154"/>
      <c r="W852" s="154"/>
      <c r="X852" s="154"/>
    </row>
    <row r="853" spans="18:24" s="72" customFormat="1">
      <c r="R853" s="154"/>
      <c r="S853" s="154"/>
      <c r="T853" s="154"/>
      <c r="U853" s="154"/>
      <c r="V853" s="154"/>
      <c r="W853" s="154"/>
      <c r="X853" s="154"/>
    </row>
    <row r="854" spans="18:24" s="72" customFormat="1">
      <c r="R854" s="154"/>
      <c r="S854" s="154"/>
      <c r="T854" s="154"/>
      <c r="U854" s="154"/>
      <c r="V854" s="154"/>
      <c r="W854" s="154"/>
      <c r="X854" s="154"/>
    </row>
    <row r="855" spans="18:24" s="72" customFormat="1">
      <c r="R855" s="154"/>
      <c r="S855" s="154"/>
      <c r="T855" s="154"/>
      <c r="U855" s="154"/>
      <c r="V855" s="154"/>
      <c r="W855" s="154"/>
      <c r="X855" s="154"/>
    </row>
    <row r="856" spans="18:24" s="72" customFormat="1">
      <c r="R856" s="154"/>
      <c r="S856" s="154"/>
      <c r="T856" s="154"/>
      <c r="U856" s="154"/>
      <c r="V856" s="154"/>
      <c r="W856" s="154"/>
      <c r="X856" s="154"/>
    </row>
    <row r="857" spans="18:24" s="72" customFormat="1">
      <c r="R857" s="154"/>
      <c r="S857" s="154"/>
      <c r="T857" s="154"/>
      <c r="U857" s="154"/>
      <c r="V857" s="154"/>
      <c r="W857" s="154"/>
      <c r="X857" s="154"/>
    </row>
    <row r="858" spans="18:24" s="72" customFormat="1">
      <c r="R858" s="154"/>
      <c r="S858" s="154"/>
      <c r="T858" s="154"/>
      <c r="U858" s="154"/>
      <c r="V858" s="154"/>
      <c r="W858" s="154"/>
      <c r="X858" s="154"/>
    </row>
    <row r="859" spans="18:24" s="72" customFormat="1">
      <c r="R859" s="154"/>
      <c r="S859" s="154"/>
      <c r="T859" s="154"/>
      <c r="U859" s="154"/>
      <c r="V859" s="154"/>
      <c r="W859" s="154"/>
      <c r="X859" s="154"/>
    </row>
    <row r="860" spans="18:24" s="72" customFormat="1">
      <c r="R860" s="154"/>
      <c r="S860" s="154"/>
      <c r="T860" s="154"/>
      <c r="U860" s="154"/>
      <c r="V860" s="154"/>
      <c r="W860" s="154"/>
      <c r="X860" s="154"/>
    </row>
    <row r="861" spans="18:24" s="72" customFormat="1">
      <c r="R861" s="154"/>
      <c r="S861" s="154"/>
      <c r="T861" s="154"/>
      <c r="U861" s="154"/>
      <c r="V861" s="154"/>
      <c r="W861" s="154"/>
      <c r="X861" s="154"/>
    </row>
    <row r="862" spans="18:24" s="72" customFormat="1">
      <c r="R862" s="154"/>
      <c r="S862" s="154"/>
      <c r="T862" s="154"/>
      <c r="U862" s="154"/>
      <c r="V862" s="154"/>
      <c r="W862" s="154"/>
      <c r="X862" s="154"/>
    </row>
    <row r="863" spans="18:24" s="72" customFormat="1">
      <c r="R863" s="154"/>
      <c r="S863" s="154"/>
      <c r="T863" s="154"/>
      <c r="U863" s="154"/>
      <c r="V863" s="154"/>
      <c r="W863" s="154"/>
      <c r="X863" s="154"/>
    </row>
    <row r="864" spans="18:24" s="72" customFormat="1">
      <c r="R864" s="154"/>
      <c r="S864" s="154"/>
      <c r="T864" s="154"/>
      <c r="U864" s="154"/>
      <c r="V864" s="154"/>
      <c r="W864" s="154"/>
      <c r="X864" s="154"/>
    </row>
    <row r="865" spans="18:24" s="72" customFormat="1">
      <c r="R865" s="154"/>
      <c r="S865" s="154"/>
      <c r="T865" s="154"/>
      <c r="U865" s="154"/>
      <c r="V865" s="154"/>
      <c r="W865" s="154"/>
      <c r="X865" s="154"/>
    </row>
    <row r="866" spans="18:24" s="72" customFormat="1">
      <c r="R866" s="154"/>
      <c r="S866" s="154"/>
      <c r="T866" s="154"/>
      <c r="U866" s="154"/>
      <c r="V866" s="154"/>
      <c r="W866" s="154"/>
      <c r="X866" s="154"/>
    </row>
    <row r="867" spans="18:24" s="72" customFormat="1">
      <c r="R867" s="154"/>
      <c r="S867" s="154"/>
      <c r="T867" s="154"/>
      <c r="U867" s="154"/>
      <c r="V867" s="154"/>
      <c r="W867" s="154"/>
      <c r="X867" s="154"/>
    </row>
    <row r="868" spans="18:24" s="72" customFormat="1">
      <c r="R868" s="154"/>
      <c r="S868" s="154"/>
      <c r="T868" s="154"/>
      <c r="U868" s="154"/>
      <c r="V868" s="154"/>
      <c r="W868" s="154"/>
      <c r="X868" s="154"/>
    </row>
    <row r="869" spans="18:24" s="72" customFormat="1">
      <c r="R869" s="154"/>
      <c r="S869" s="154"/>
      <c r="T869" s="154"/>
      <c r="U869" s="154"/>
      <c r="V869" s="154"/>
      <c r="W869" s="154"/>
      <c r="X869" s="154"/>
    </row>
    <row r="870" spans="18:24" s="72" customFormat="1">
      <c r="R870" s="154"/>
      <c r="S870" s="154"/>
      <c r="T870" s="154"/>
      <c r="U870" s="154"/>
      <c r="V870" s="154"/>
      <c r="W870" s="154"/>
      <c r="X870" s="154"/>
    </row>
    <row r="871" spans="18:24" s="72" customFormat="1">
      <c r="R871" s="154"/>
      <c r="S871" s="154"/>
      <c r="T871" s="154"/>
      <c r="U871" s="154"/>
      <c r="V871" s="154"/>
      <c r="W871" s="154"/>
      <c r="X871" s="154"/>
    </row>
    <row r="872" spans="18:24" s="72" customFormat="1">
      <c r="R872" s="154"/>
      <c r="S872" s="154"/>
      <c r="T872" s="154"/>
      <c r="U872" s="154"/>
      <c r="V872" s="154"/>
      <c r="W872" s="154"/>
      <c r="X872" s="154"/>
    </row>
    <row r="873" spans="18:24" s="72" customFormat="1">
      <c r="R873" s="154"/>
      <c r="S873" s="154"/>
      <c r="T873" s="154"/>
      <c r="U873" s="154"/>
      <c r="V873" s="154"/>
      <c r="W873" s="154"/>
      <c r="X873" s="154"/>
    </row>
    <row r="874" spans="18:24" s="72" customFormat="1">
      <c r="R874" s="154"/>
      <c r="S874" s="154"/>
      <c r="T874" s="154"/>
      <c r="U874" s="154"/>
      <c r="V874" s="154"/>
      <c r="W874" s="154"/>
      <c r="X874" s="154"/>
    </row>
    <row r="875" spans="18:24" s="72" customFormat="1">
      <c r="R875" s="154"/>
      <c r="S875" s="154"/>
      <c r="T875" s="154"/>
      <c r="U875" s="154"/>
      <c r="V875" s="154"/>
      <c r="W875" s="154"/>
      <c r="X875" s="154"/>
    </row>
    <row r="876" spans="18:24" s="72" customFormat="1">
      <c r="R876" s="154"/>
      <c r="S876" s="154"/>
      <c r="T876" s="154"/>
      <c r="U876" s="154"/>
      <c r="V876" s="154"/>
      <c r="W876" s="154"/>
      <c r="X876" s="154"/>
    </row>
    <row r="877" spans="18:24" s="72" customFormat="1">
      <c r="R877" s="154"/>
      <c r="S877" s="154"/>
      <c r="T877" s="154"/>
      <c r="U877" s="154"/>
      <c r="V877" s="154"/>
      <c r="W877" s="154"/>
      <c r="X877" s="154"/>
    </row>
    <row r="878" spans="18:24" s="72" customFormat="1">
      <c r="R878" s="154"/>
      <c r="S878" s="154"/>
      <c r="T878" s="154"/>
      <c r="U878" s="154"/>
      <c r="V878" s="154"/>
      <c r="W878" s="154"/>
      <c r="X878" s="154"/>
    </row>
    <row r="879" spans="18:24" s="72" customFormat="1">
      <c r="R879" s="154"/>
      <c r="S879" s="154"/>
      <c r="T879" s="154"/>
      <c r="U879" s="154"/>
      <c r="V879" s="154"/>
      <c r="W879" s="154"/>
      <c r="X879" s="154"/>
    </row>
    <row r="880" spans="18:24" s="72" customFormat="1">
      <c r="R880" s="154"/>
      <c r="S880" s="154"/>
      <c r="T880" s="154"/>
      <c r="U880" s="154"/>
      <c r="V880" s="154"/>
      <c r="W880" s="154"/>
      <c r="X880" s="154"/>
    </row>
    <row r="881" spans="18:24" s="72" customFormat="1">
      <c r="R881" s="154"/>
      <c r="S881" s="154"/>
      <c r="T881" s="154"/>
      <c r="U881" s="154"/>
      <c r="V881" s="154"/>
      <c r="W881" s="154"/>
      <c r="X881" s="154"/>
    </row>
    <row r="882" spans="18:24" s="72" customFormat="1">
      <c r="R882" s="154"/>
      <c r="S882" s="154"/>
      <c r="T882" s="154"/>
      <c r="U882" s="154"/>
      <c r="V882" s="154"/>
      <c r="W882" s="154"/>
      <c r="X882" s="154"/>
    </row>
    <row r="883" spans="18:24" s="72" customFormat="1">
      <c r="R883" s="154"/>
      <c r="S883" s="154"/>
      <c r="T883" s="154"/>
      <c r="U883" s="154"/>
      <c r="V883" s="154"/>
      <c r="W883" s="154"/>
      <c r="X883" s="154"/>
    </row>
    <row r="884" spans="18:24" s="72" customFormat="1">
      <c r="R884" s="154"/>
      <c r="S884" s="154"/>
      <c r="T884" s="154"/>
      <c r="U884" s="154"/>
      <c r="V884" s="154"/>
      <c r="W884" s="154"/>
      <c r="X884" s="154"/>
    </row>
    <row r="885" spans="18:24" s="72" customFormat="1">
      <c r="R885" s="154"/>
      <c r="S885" s="154"/>
      <c r="T885" s="154"/>
      <c r="U885" s="154"/>
      <c r="V885" s="154"/>
      <c r="W885" s="154"/>
      <c r="X885" s="154"/>
    </row>
    <row r="886" spans="18:24" s="72" customFormat="1">
      <c r="R886" s="154"/>
      <c r="S886" s="154"/>
      <c r="T886" s="154"/>
      <c r="U886" s="154"/>
      <c r="V886" s="154"/>
      <c r="W886" s="154"/>
      <c r="X886" s="154"/>
    </row>
    <row r="887" spans="18:24" s="72" customFormat="1">
      <c r="R887" s="154"/>
      <c r="S887" s="154"/>
      <c r="T887" s="154"/>
      <c r="U887" s="154"/>
      <c r="V887" s="154"/>
      <c r="W887" s="154"/>
      <c r="X887" s="154"/>
    </row>
    <row r="888" spans="18:24" s="72" customFormat="1">
      <c r="R888" s="154"/>
      <c r="S888" s="154"/>
      <c r="T888" s="154"/>
      <c r="U888" s="154"/>
      <c r="V888" s="154"/>
      <c r="W888" s="154"/>
      <c r="X888" s="154"/>
    </row>
    <row r="889" spans="18:24" s="72" customFormat="1">
      <c r="R889" s="154"/>
      <c r="S889" s="154"/>
      <c r="T889" s="154"/>
      <c r="U889" s="154"/>
      <c r="V889" s="154"/>
      <c r="W889" s="154"/>
      <c r="X889" s="154"/>
    </row>
    <row r="890" spans="18:24" s="72" customFormat="1">
      <c r="R890" s="154"/>
      <c r="S890" s="154"/>
      <c r="T890" s="154"/>
      <c r="U890" s="154"/>
      <c r="V890" s="154"/>
      <c r="W890" s="154"/>
      <c r="X890" s="154"/>
    </row>
    <row r="891" spans="18:24" s="72" customFormat="1">
      <c r="R891" s="154"/>
      <c r="S891" s="154"/>
      <c r="T891" s="154"/>
      <c r="U891" s="154"/>
      <c r="V891" s="154"/>
      <c r="W891" s="154"/>
      <c r="X891" s="154"/>
    </row>
    <row r="892" spans="18:24" s="72" customFormat="1">
      <c r="R892" s="154"/>
      <c r="S892" s="154"/>
      <c r="T892" s="154"/>
      <c r="U892" s="154"/>
      <c r="V892" s="154"/>
      <c r="W892" s="154"/>
      <c r="X892" s="154"/>
    </row>
    <row r="893" spans="18:24" s="72" customFormat="1">
      <c r="R893" s="154"/>
      <c r="S893" s="154"/>
      <c r="T893" s="154"/>
      <c r="U893" s="154"/>
      <c r="V893" s="154"/>
      <c r="W893" s="154"/>
      <c r="X893" s="154"/>
    </row>
    <row r="894" spans="18:24" s="72" customFormat="1">
      <c r="R894" s="154"/>
      <c r="S894" s="154"/>
      <c r="T894" s="154"/>
      <c r="U894" s="154"/>
      <c r="V894" s="154"/>
      <c r="W894" s="154"/>
      <c r="X894" s="154"/>
    </row>
    <row r="895" spans="18:24" s="72" customFormat="1">
      <c r="R895" s="154"/>
      <c r="S895" s="154"/>
      <c r="T895" s="154"/>
      <c r="U895" s="154"/>
      <c r="V895" s="154"/>
      <c r="W895" s="154"/>
      <c r="X895" s="154"/>
    </row>
    <row r="896" spans="18:24" s="72" customFormat="1">
      <c r="R896" s="154"/>
      <c r="S896" s="154"/>
      <c r="T896" s="154"/>
      <c r="U896" s="154"/>
      <c r="V896" s="154"/>
      <c r="W896" s="154"/>
      <c r="X896" s="154"/>
    </row>
    <row r="897" spans="18:24" s="72" customFormat="1">
      <c r="R897" s="154"/>
      <c r="S897" s="154"/>
      <c r="T897" s="154"/>
      <c r="U897" s="154"/>
      <c r="V897" s="154"/>
      <c r="W897" s="154"/>
      <c r="X897" s="154"/>
    </row>
    <row r="898" spans="18:24" s="72" customFormat="1">
      <c r="R898" s="154"/>
      <c r="S898" s="154"/>
      <c r="T898" s="154"/>
      <c r="U898" s="154"/>
      <c r="V898" s="154"/>
      <c r="W898" s="154"/>
      <c r="X898" s="154"/>
    </row>
    <row r="899" spans="18:24" s="72" customFormat="1">
      <c r="R899" s="154"/>
      <c r="S899" s="154"/>
      <c r="T899" s="154"/>
      <c r="U899" s="154"/>
      <c r="V899" s="154"/>
      <c r="W899" s="154"/>
      <c r="X899" s="154"/>
    </row>
    <row r="900" spans="18:24" s="72" customFormat="1">
      <c r="R900" s="154"/>
      <c r="S900" s="154"/>
      <c r="T900" s="154"/>
      <c r="U900" s="154"/>
      <c r="V900" s="154"/>
      <c r="W900" s="154"/>
      <c r="X900" s="154"/>
    </row>
    <row r="901" spans="18:24" s="72" customFormat="1">
      <c r="R901" s="154"/>
      <c r="S901" s="154"/>
      <c r="T901" s="154"/>
      <c r="U901" s="154"/>
      <c r="V901" s="154"/>
      <c r="W901" s="154"/>
      <c r="X901" s="154"/>
    </row>
    <row r="902" spans="18:24" s="72" customFormat="1">
      <c r="R902" s="154"/>
      <c r="S902" s="154"/>
      <c r="T902" s="154"/>
      <c r="U902" s="154"/>
      <c r="V902" s="154"/>
      <c r="W902" s="154"/>
      <c r="X902" s="154"/>
    </row>
    <row r="903" spans="18:24" s="72" customFormat="1">
      <c r="R903" s="154"/>
      <c r="S903" s="154"/>
      <c r="T903" s="154"/>
      <c r="U903" s="154"/>
      <c r="V903" s="154"/>
      <c r="W903" s="154"/>
      <c r="X903" s="154"/>
    </row>
    <row r="904" spans="18:24" s="72" customFormat="1">
      <c r="R904" s="154"/>
      <c r="S904" s="154"/>
      <c r="T904" s="154"/>
      <c r="U904" s="154"/>
      <c r="V904" s="154"/>
      <c r="W904" s="154"/>
      <c r="X904" s="154"/>
    </row>
    <row r="905" spans="18:24" s="72" customFormat="1">
      <c r="R905" s="154"/>
      <c r="S905" s="154"/>
      <c r="T905" s="154"/>
      <c r="U905" s="154"/>
      <c r="V905" s="154"/>
      <c r="W905" s="154"/>
      <c r="X905" s="154"/>
    </row>
    <row r="906" spans="18:24" s="72" customFormat="1">
      <c r="R906" s="154"/>
      <c r="S906" s="154"/>
      <c r="T906" s="154"/>
      <c r="U906" s="154"/>
      <c r="V906" s="154"/>
      <c r="W906" s="154"/>
      <c r="X906" s="154"/>
    </row>
    <row r="907" spans="18:24" s="72" customFormat="1">
      <c r="R907" s="154"/>
      <c r="S907" s="154"/>
      <c r="T907" s="154"/>
      <c r="U907" s="154"/>
      <c r="V907" s="154"/>
      <c r="W907" s="154"/>
      <c r="X907" s="154"/>
    </row>
    <row r="908" spans="18:24" s="72" customFormat="1">
      <c r="R908" s="154"/>
      <c r="S908" s="154"/>
      <c r="T908" s="154"/>
      <c r="U908" s="154"/>
      <c r="V908" s="154"/>
      <c r="W908" s="154"/>
      <c r="X908" s="154"/>
    </row>
    <row r="909" spans="18:24" s="72" customFormat="1">
      <c r="R909" s="154"/>
      <c r="S909" s="154"/>
      <c r="T909" s="154"/>
      <c r="U909" s="154"/>
      <c r="V909" s="154"/>
      <c r="W909" s="154"/>
      <c r="X909" s="154"/>
    </row>
    <row r="910" spans="18:24" s="72" customFormat="1">
      <c r="R910" s="154"/>
      <c r="S910" s="154"/>
      <c r="T910" s="154"/>
      <c r="U910" s="154"/>
      <c r="V910" s="154"/>
      <c r="W910" s="154"/>
      <c r="X910" s="154"/>
    </row>
    <row r="911" spans="18:24" s="72" customFormat="1">
      <c r="R911" s="154"/>
      <c r="S911" s="154"/>
      <c r="T911" s="154"/>
      <c r="U911" s="154"/>
      <c r="V911" s="154"/>
      <c r="W911" s="154"/>
      <c r="X911" s="154"/>
    </row>
    <row r="912" spans="18:24" s="72" customFormat="1">
      <c r="R912" s="154"/>
      <c r="S912" s="154"/>
      <c r="T912" s="154"/>
      <c r="U912" s="154"/>
      <c r="V912" s="154"/>
      <c r="W912" s="154"/>
      <c r="X912" s="154"/>
    </row>
    <row r="913" spans="18:24" s="72" customFormat="1">
      <c r="R913" s="154"/>
      <c r="S913" s="154"/>
      <c r="T913" s="154"/>
      <c r="U913" s="154"/>
      <c r="V913" s="154"/>
      <c r="W913" s="154"/>
      <c r="X913" s="154"/>
    </row>
    <row r="914" spans="18:24" s="72" customFormat="1">
      <c r="R914" s="154"/>
      <c r="S914" s="154"/>
      <c r="T914" s="154"/>
      <c r="U914" s="154"/>
      <c r="V914" s="154"/>
      <c r="W914" s="154"/>
      <c r="X914" s="154"/>
    </row>
    <row r="915" spans="18:24" s="72" customFormat="1">
      <c r="R915" s="154"/>
      <c r="S915" s="154"/>
      <c r="T915" s="154"/>
      <c r="U915" s="154"/>
      <c r="V915" s="154"/>
      <c r="W915" s="154"/>
      <c r="X915" s="154"/>
    </row>
    <row r="916" spans="18:24" s="72" customFormat="1">
      <c r="R916" s="154"/>
      <c r="S916" s="154"/>
      <c r="T916" s="154"/>
      <c r="U916" s="154"/>
      <c r="V916" s="154"/>
      <c r="W916" s="154"/>
      <c r="X916" s="154"/>
    </row>
    <row r="917" spans="18:24" s="72" customFormat="1">
      <c r="R917" s="154"/>
      <c r="S917" s="154"/>
      <c r="T917" s="154"/>
      <c r="U917" s="154"/>
      <c r="V917" s="154"/>
      <c r="W917" s="154"/>
      <c r="X917" s="154"/>
    </row>
    <row r="918" spans="18:24" s="72" customFormat="1">
      <c r="R918" s="154"/>
      <c r="S918" s="154"/>
      <c r="T918" s="154"/>
      <c r="U918" s="154"/>
      <c r="V918" s="154"/>
      <c r="W918" s="154"/>
      <c r="X918" s="154"/>
    </row>
    <row r="919" spans="18:24" s="72" customFormat="1">
      <c r="R919" s="154"/>
      <c r="S919" s="154"/>
      <c r="T919" s="154"/>
      <c r="U919" s="154"/>
      <c r="V919" s="154"/>
      <c r="W919" s="154"/>
      <c r="X919" s="154"/>
    </row>
    <row r="920" spans="18:24" s="72" customFormat="1">
      <c r="R920" s="154"/>
      <c r="S920" s="154"/>
      <c r="T920" s="154"/>
      <c r="U920" s="154"/>
      <c r="V920" s="154"/>
      <c r="W920" s="154"/>
      <c r="X920" s="154"/>
    </row>
    <row r="921" spans="18:24" s="72" customFormat="1">
      <c r="R921" s="154"/>
      <c r="S921" s="154"/>
      <c r="T921" s="154"/>
      <c r="U921" s="154"/>
      <c r="V921" s="154"/>
      <c r="W921" s="154"/>
      <c r="X921" s="154"/>
    </row>
    <row r="922" spans="18:24" s="72" customFormat="1">
      <c r="R922" s="154"/>
      <c r="S922" s="154"/>
      <c r="T922" s="154"/>
      <c r="U922" s="154"/>
      <c r="V922" s="154"/>
      <c r="W922" s="154"/>
      <c r="X922" s="154"/>
    </row>
    <row r="923" spans="18:24" s="72" customFormat="1">
      <c r="R923" s="154"/>
      <c r="S923" s="154"/>
      <c r="T923" s="154"/>
      <c r="U923" s="154"/>
      <c r="V923" s="154"/>
      <c r="W923" s="154"/>
      <c r="X923" s="154"/>
    </row>
    <row r="924" spans="18:24" s="72" customFormat="1">
      <c r="R924" s="154"/>
      <c r="S924" s="154"/>
      <c r="T924" s="154"/>
      <c r="U924" s="154"/>
      <c r="V924" s="154"/>
      <c r="W924" s="154"/>
      <c r="X924" s="154"/>
    </row>
    <row r="925" spans="18:24" s="72" customFormat="1">
      <c r="R925" s="154"/>
      <c r="S925" s="154"/>
      <c r="T925" s="154"/>
      <c r="U925" s="154"/>
      <c r="V925" s="154"/>
      <c r="W925" s="154"/>
      <c r="X925" s="154"/>
    </row>
    <row r="926" spans="18:24" s="72" customFormat="1">
      <c r="R926" s="154"/>
      <c r="S926" s="154"/>
      <c r="T926" s="154"/>
      <c r="U926" s="154"/>
      <c r="V926" s="154"/>
      <c r="W926" s="154"/>
      <c r="X926" s="154"/>
    </row>
    <row r="927" spans="18:24" s="72" customFormat="1">
      <c r="R927" s="154"/>
      <c r="S927" s="154"/>
      <c r="T927" s="154"/>
      <c r="U927" s="154"/>
      <c r="V927" s="154"/>
      <c r="W927" s="154"/>
      <c r="X927" s="154"/>
    </row>
    <row r="928" spans="18:24" s="72" customFormat="1">
      <c r="R928" s="154"/>
      <c r="S928" s="154"/>
      <c r="T928" s="154"/>
      <c r="U928" s="154"/>
      <c r="V928" s="154"/>
      <c r="W928" s="154"/>
      <c r="X928" s="154"/>
    </row>
    <row r="929" spans="18:24" s="72" customFormat="1">
      <c r="R929" s="154"/>
      <c r="S929" s="154"/>
      <c r="T929" s="154"/>
      <c r="U929" s="154"/>
      <c r="V929" s="154"/>
      <c r="W929" s="154"/>
      <c r="X929" s="154"/>
    </row>
    <row r="930" spans="18:24" s="72" customFormat="1">
      <c r="R930" s="154"/>
      <c r="S930" s="154"/>
      <c r="T930" s="154"/>
      <c r="U930" s="154"/>
      <c r="V930" s="154"/>
      <c r="W930" s="154"/>
      <c r="X930" s="154"/>
    </row>
    <row r="931" spans="18:24" s="72" customFormat="1">
      <c r="R931" s="154"/>
      <c r="S931" s="154"/>
      <c r="T931" s="154"/>
      <c r="U931" s="154"/>
      <c r="V931" s="154"/>
      <c r="W931" s="154"/>
      <c r="X931" s="154"/>
    </row>
    <row r="932" spans="18:24" s="72" customFormat="1">
      <c r="R932" s="154"/>
      <c r="S932" s="154"/>
      <c r="T932" s="154"/>
      <c r="U932" s="154"/>
      <c r="V932" s="154"/>
      <c r="W932" s="154"/>
      <c r="X932" s="154"/>
    </row>
    <row r="933" spans="18:24" s="72" customFormat="1">
      <c r="R933" s="154"/>
      <c r="S933" s="154"/>
      <c r="T933" s="154"/>
      <c r="U933" s="154"/>
      <c r="V933" s="154"/>
      <c r="W933" s="154"/>
      <c r="X933" s="154"/>
    </row>
    <row r="934" spans="18:24" s="72" customFormat="1">
      <c r="R934" s="154"/>
      <c r="S934" s="154"/>
      <c r="T934" s="154"/>
      <c r="U934" s="154"/>
      <c r="V934" s="154"/>
      <c r="W934" s="154"/>
      <c r="X934" s="154"/>
    </row>
    <row r="935" spans="18:24" s="72" customFormat="1">
      <c r="R935" s="154"/>
      <c r="S935" s="154"/>
      <c r="T935" s="154"/>
      <c r="U935" s="154"/>
      <c r="V935" s="154"/>
      <c r="W935" s="154"/>
      <c r="X935" s="154"/>
    </row>
    <row r="936" spans="18:24" s="72" customFormat="1">
      <c r="R936" s="154"/>
      <c r="S936" s="154"/>
      <c r="T936" s="154"/>
      <c r="U936" s="154"/>
      <c r="V936" s="154"/>
      <c r="W936" s="154"/>
      <c r="X936" s="154"/>
    </row>
    <row r="937" spans="18:24" s="72" customFormat="1">
      <c r="R937" s="154"/>
      <c r="S937" s="154"/>
      <c r="T937" s="154"/>
      <c r="U937" s="154"/>
      <c r="V937" s="154"/>
      <c r="W937" s="154"/>
      <c r="X937" s="154"/>
    </row>
    <row r="938" spans="18:24" s="72" customFormat="1">
      <c r="R938" s="154"/>
      <c r="S938" s="154"/>
      <c r="T938" s="154"/>
      <c r="U938" s="154"/>
      <c r="V938" s="154"/>
      <c r="W938" s="154"/>
      <c r="X938" s="154"/>
    </row>
    <row r="939" spans="18:24" s="72" customFormat="1">
      <c r="R939" s="154"/>
      <c r="S939" s="154"/>
      <c r="T939" s="154"/>
      <c r="U939" s="154"/>
      <c r="V939" s="154"/>
      <c r="W939" s="154"/>
      <c r="X939" s="154"/>
    </row>
    <row r="940" spans="18:24" s="72" customFormat="1">
      <c r="R940" s="154"/>
      <c r="S940" s="154"/>
      <c r="T940" s="154"/>
      <c r="U940" s="154"/>
      <c r="V940" s="154"/>
      <c r="W940" s="154"/>
      <c r="X940" s="154"/>
    </row>
    <row r="941" spans="18:24" s="72" customFormat="1">
      <c r="R941" s="154"/>
      <c r="S941" s="154"/>
      <c r="T941" s="154"/>
      <c r="U941" s="154"/>
      <c r="V941" s="154"/>
      <c r="W941" s="154"/>
      <c r="X941" s="154"/>
    </row>
    <row r="942" spans="18:24" s="72" customFormat="1">
      <c r="R942" s="154"/>
      <c r="S942" s="154"/>
      <c r="T942" s="154"/>
      <c r="U942" s="154"/>
      <c r="V942" s="154"/>
      <c r="W942" s="154"/>
      <c r="X942" s="154"/>
    </row>
    <row r="943" spans="18:24" s="72" customFormat="1">
      <c r="R943" s="154"/>
      <c r="S943" s="154"/>
      <c r="T943" s="154"/>
      <c r="U943" s="154"/>
      <c r="V943" s="154"/>
      <c r="W943" s="154"/>
      <c r="X943" s="154"/>
    </row>
    <row r="944" spans="18:24" s="72" customFormat="1">
      <c r="R944" s="154"/>
      <c r="S944" s="154"/>
      <c r="T944" s="154"/>
      <c r="U944" s="154"/>
      <c r="V944" s="154"/>
      <c r="W944" s="154"/>
      <c r="X944" s="154"/>
    </row>
    <row r="945" spans="18:24" s="72" customFormat="1">
      <c r="R945" s="154"/>
      <c r="S945" s="154"/>
      <c r="T945" s="154"/>
      <c r="U945" s="154"/>
      <c r="V945" s="154"/>
      <c r="W945" s="154"/>
      <c r="X945" s="154"/>
    </row>
    <row r="946" spans="18:24" s="72" customFormat="1">
      <c r="R946" s="154"/>
      <c r="S946" s="154"/>
      <c r="T946" s="154"/>
      <c r="U946" s="154"/>
      <c r="V946" s="154"/>
      <c r="W946" s="154"/>
      <c r="X946" s="154"/>
    </row>
    <row r="947" spans="18:24" s="72" customFormat="1">
      <c r="R947" s="154"/>
      <c r="S947" s="154"/>
      <c r="T947" s="154"/>
      <c r="U947" s="154"/>
      <c r="V947" s="154"/>
      <c r="W947" s="154"/>
      <c r="X947" s="154"/>
    </row>
    <row r="948" spans="18:24" s="72" customFormat="1">
      <c r="R948" s="154"/>
      <c r="S948" s="154"/>
      <c r="T948" s="154"/>
      <c r="U948" s="154"/>
      <c r="V948" s="154"/>
      <c r="W948" s="154"/>
      <c r="X948" s="154"/>
    </row>
    <row r="949" spans="18:24" s="72" customFormat="1">
      <c r="R949" s="154"/>
      <c r="S949" s="154"/>
      <c r="T949" s="154"/>
      <c r="U949" s="154"/>
      <c r="V949" s="154"/>
      <c r="W949" s="154"/>
      <c r="X949" s="154"/>
    </row>
    <row r="950" spans="18:24" s="72" customFormat="1">
      <c r="R950" s="154"/>
      <c r="S950" s="154"/>
      <c r="T950" s="154"/>
      <c r="U950" s="154"/>
      <c r="V950" s="154"/>
      <c r="W950" s="154"/>
      <c r="X950" s="154"/>
    </row>
    <row r="951" spans="18:24" s="72" customFormat="1">
      <c r="R951" s="154"/>
      <c r="S951" s="154"/>
      <c r="T951" s="154"/>
      <c r="U951" s="154"/>
      <c r="V951" s="154"/>
      <c r="W951" s="154"/>
      <c r="X951" s="154"/>
    </row>
    <row r="952" spans="18:24" s="72" customFormat="1">
      <c r="R952" s="154"/>
      <c r="S952" s="154"/>
      <c r="T952" s="154"/>
      <c r="U952" s="154"/>
      <c r="V952" s="154"/>
      <c r="W952" s="154"/>
      <c r="X952" s="154"/>
    </row>
    <row r="953" spans="18:24" s="72" customFormat="1">
      <c r="R953" s="154"/>
      <c r="S953" s="154"/>
      <c r="T953" s="154"/>
      <c r="U953" s="154"/>
      <c r="V953" s="154"/>
      <c r="W953" s="154"/>
      <c r="X953" s="154"/>
    </row>
    <row r="954" spans="18:24" s="72" customFormat="1">
      <c r="R954" s="154"/>
      <c r="S954" s="154"/>
      <c r="T954" s="154"/>
      <c r="U954" s="154"/>
      <c r="V954" s="154"/>
      <c r="W954" s="154"/>
      <c r="X954" s="154"/>
    </row>
    <row r="955" spans="18:24" s="72" customFormat="1">
      <c r="R955" s="154"/>
      <c r="S955" s="154"/>
      <c r="T955" s="154"/>
      <c r="U955" s="154"/>
      <c r="V955" s="154"/>
      <c r="W955" s="154"/>
      <c r="X955" s="154"/>
    </row>
    <row r="956" spans="18:24" s="72" customFormat="1">
      <c r="R956" s="154"/>
      <c r="S956" s="154"/>
      <c r="T956" s="154"/>
      <c r="U956" s="154"/>
      <c r="V956" s="154"/>
      <c r="W956" s="154"/>
      <c r="X956" s="154"/>
    </row>
    <row r="957" spans="18:24" s="72" customFormat="1">
      <c r="R957" s="154"/>
      <c r="S957" s="154"/>
      <c r="T957" s="154"/>
      <c r="U957" s="154"/>
      <c r="V957" s="154"/>
      <c r="W957" s="154"/>
      <c r="X957" s="154"/>
    </row>
    <row r="958" spans="18:24" s="72" customFormat="1">
      <c r="R958" s="154"/>
      <c r="S958" s="154"/>
      <c r="T958" s="154"/>
      <c r="U958" s="154"/>
      <c r="V958" s="154"/>
      <c r="W958" s="154"/>
      <c r="X958" s="154"/>
    </row>
    <row r="959" spans="18:24" s="72" customFormat="1">
      <c r="R959" s="154"/>
      <c r="S959" s="154"/>
      <c r="T959" s="154"/>
      <c r="U959" s="154"/>
      <c r="V959" s="154"/>
      <c r="W959" s="154"/>
      <c r="X959" s="154"/>
    </row>
    <row r="960" spans="18:24" s="72" customFormat="1">
      <c r="R960" s="154"/>
      <c r="S960" s="154"/>
      <c r="T960" s="154"/>
      <c r="U960" s="154"/>
      <c r="V960" s="154"/>
      <c r="W960" s="154"/>
      <c r="X960" s="154"/>
    </row>
    <row r="961" spans="18:24" s="72" customFormat="1">
      <c r="R961" s="154"/>
      <c r="S961" s="154"/>
      <c r="T961" s="154"/>
      <c r="U961" s="154"/>
      <c r="V961" s="154"/>
      <c r="W961" s="154"/>
      <c r="X961" s="154"/>
    </row>
    <row r="962" spans="18:24" s="72" customFormat="1">
      <c r="R962" s="154"/>
      <c r="S962" s="154"/>
      <c r="T962" s="154"/>
      <c r="U962" s="154"/>
      <c r="V962" s="154"/>
      <c r="W962" s="154"/>
      <c r="X962" s="154"/>
    </row>
    <row r="963" spans="18:24" s="72" customFormat="1">
      <c r="R963" s="154"/>
      <c r="S963" s="154"/>
      <c r="T963" s="154"/>
      <c r="U963" s="154"/>
      <c r="V963" s="154"/>
      <c r="W963" s="154"/>
      <c r="X963" s="154"/>
    </row>
    <row r="964" spans="18:24" s="72" customFormat="1">
      <c r="R964" s="154"/>
      <c r="S964" s="154"/>
      <c r="T964" s="154"/>
      <c r="U964" s="154"/>
      <c r="V964" s="154"/>
      <c r="W964" s="154"/>
      <c r="X964" s="154"/>
    </row>
    <row r="965" spans="18:24" s="72" customFormat="1">
      <c r="R965" s="154"/>
      <c r="S965" s="154"/>
      <c r="T965" s="154"/>
      <c r="U965" s="154"/>
      <c r="V965" s="154"/>
      <c r="W965" s="154"/>
      <c r="X965" s="154"/>
    </row>
    <row r="966" spans="18:24" s="72" customFormat="1">
      <c r="R966" s="154"/>
      <c r="S966" s="154"/>
      <c r="T966" s="154"/>
      <c r="U966" s="154"/>
      <c r="V966" s="154"/>
      <c r="W966" s="154"/>
      <c r="X966" s="154"/>
    </row>
    <row r="967" spans="18:24" s="72" customFormat="1">
      <c r="R967" s="154"/>
      <c r="S967" s="154"/>
      <c r="T967" s="154"/>
      <c r="U967" s="154"/>
      <c r="V967" s="154"/>
      <c r="W967" s="154"/>
      <c r="X967" s="154"/>
    </row>
    <row r="968" spans="18:24" s="72" customFormat="1">
      <c r="R968" s="154"/>
      <c r="S968" s="154"/>
      <c r="T968" s="154"/>
      <c r="U968" s="154"/>
      <c r="V968" s="154"/>
      <c r="W968" s="154"/>
      <c r="X968" s="154"/>
    </row>
    <row r="969" spans="18:24" s="72" customFormat="1">
      <c r="R969" s="154"/>
      <c r="S969" s="154"/>
      <c r="T969" s="154"/>
      <c r="U969" s="154"/>
      <c r="V969" s="154"/>
      <c r="W969" s="154"/>
      <c r="X969" s="154"/>
    </row>
    <row r="970" spans="18:24" s="72" customFormat="1">
      <c r="R970" s="154"/>
      <c r="S970" s="154"/>
      <c r="T970" s="154"/>
      <c r="U970" s="154"/>
      <c r="V970" s="154"/>
      <c r="W970" s="154"/>
      <c r="X970" s="154"/>
    </row>
    <row r="971" spans="18:24" s="72" customFormat="1">
      <c r="R971" s="154"/>
      <c r="S971" s="154"/>
      <c r="T971" s="154"/>
      <c r="U971" s="154"/>
      <c r="V971" s="154"/>
      <c r="W971" s="154"/>
      <c r="X971" s="154"/>
    </row>
    <row r="972" spans="18:24" s="72" customFormat="1">
      <c r="R972" s="154"/>
      <c r="S972" s="154"/>
      <c r="T972" s="154"/>
      <c r="U972" s="154"/>
      <c r="V972" s="154"/>
      <c r="W972" s="154"/>
      <c r="X972" s="154"/>
    </row>
    <row r="973" spans="18:24" s="72" customFormat="1">
      <c r="R973" s="154"/>
      <c r="S973" s="154"/>
      <c r="T973" s="154"/>
      <c r="U973" s="154"/>
      <c r="V973" s="154"/>
      <c r="W973" s="154"/>
      <c r="X973" s="154"/>
    </row>
    <row r="974" spans="18:24" s="72" customFormat="1">
      <c r="R974" s="154"/>
      <c r="S974" s="154"/>
      <c r="T974" s="154"/>
      <c r="U974" s="154"/>
      <c r="V974" s="154"/>
      <c r="W974" s="154"/>
      <c r="X974" s="154"/>
    </row>
    <row r="975" spans="18:24" s="72" customFormat="1">
      <c r="R975" s="154"/>
      <c r="S975" s="154"/>
      <c r="T975" s="154"/>
      <c r="U975" s="154"/>
      <c r="V975" s="154"/>
      <c r="W975" s="154"/>
      <c r="X975" s="154"/>
    </row>
    <row r="976" spans="18:24" s="72" customFormat="1">
      <c r="R976" s="154"/>
      <c r="S976" s="154"/>
      <c r="T976" s="154"/>
      <c r="U976" s="154"/>
      <c r="V976" s="154"/>
      <c r="W976" s="154"/>
      <c r="X976" s="154"/>
    </row>
    <row r="977" spans="18:24" s="72" customFormat="1">
      <c r="R977" s="154"/>
      <c r="S977" s="154"/>
      <c r="T977" s="154"/>
      <c r="U977" s="154"/>
      <c r="V977" s="154"/>
      <c r="W977" s="154"/>
      <c r="X977" s="154"/>
    </row>
    <row r="978" spans="18:24" s="72" customFormat="1">
      <c r="R978" s="154"/>
      <c r="S978" s="154"/>
      <c r="T978" s="154"/>
      <c r="U978" s="154"/>
      <c r="V978" s="154"/>
      <c r="W978" s="154"/>
      <c r="X978" s="154"/>
    </row>
    <row r="979" spans="18:24" s="72" customFormat="1">
      <c r="R979" s="154"/>
      <c r="S979" s="154"/>
      <c r="T979" s="154"/>
      <c r="U979" s="154"/>
      <c r="V979" s="154"/>
      <c r="W979" s="154"/>
      <c r="X979" s="154"/>
    </row>
    <row r="980" spans="18:24" s="72" customFormat="1">
      <c r="R980" s="154"/>
      <c r="S980" s="154"/>
      <c r="T980" s="154"/>
      <c r="U980" s="154"/>
      <c r="V980" s="154"/>
      <c r="W980" s="154"/>
      <c r="X980" s="154"/>
    </row>
    <row r="981" spans="18:24" s="72" customFormat="1">
      <c r="R981" s="154"/>
      <c r="S981" s="154"/>
      <c r="T981" s="154"/>
      <c r="U981" s="154"/>
      <c r="V981" s="154"/>
      <c r="W981" s="154"/>
      <c r="X981" s="154"/>
    </row>
    <row r="982" spans="18:24" s="72" customFormat="1">
      <c r="R982" s="154"/>
      <c r="S982" s="154"/>
      <c r="T982" s="154"/>
      <c r="U982" s="154"/>
      <c r="V982" s="154"/>
      <c r="W982" s="154"/>
      <c r="X982" s="154"/>
    </row>
    <row r="983" spans="18:24" s="72" customFormat="1">
      <c r="R983" s="154"/>
      <c r="S983" s="154"/>
      <c r="T983" s="154"/>
      <c r="U983" s="154"/>
      <c r="V983" s="154"/>
      <c r="W983" s="154"/>
      <c r="X983" s="154"/>
    </row>
    <row r="984" spans="18:24" s="72" customFormat="1">
      <c r="R984" s="154"/>
      <c r="S984" s="154"/>
      <c r="T984" s="154"/>
      <c r="U984" s="154"/>
      <c r="V984" s="154"/>
      <c r="W984" s="154"/>
      <c r="X984" s="154"/>
    </row>
    <row r="985" spans="18:24" s="72" customFormat="1">
      <c r="R985" s="154"/>
      <c r="S985" s="154"/>
      <c r="T985" s="154"/>
      <c r="U985" s="154"/>
      <c r="V985" s="154"/>
      <c r="W985" s="154"/>
      <c r="X985" s="154"/>
    </row>
    <row r="986" spans="18:24" s="72" customFormat="1">
      <c r="R986" s="154"/>
      <c r="S986" s="154"/>
      <c r="T986" s="154"/>
      <c r="U986" s="154"/>
      <c r="V986" s="154"/>
      <c r="W986" s="154"/>
      <c r="X986" s="154"/>
    </row>
    <row r="987" spans="18:24" s="72" customFormat="1">
      <c r="R987" s="154"/>
      <c r="S987" s="154"/>
      <c r="T987" s="154"/>
      <c r="U987" s="154"/>
      <c r="V987" s="154"/>
      <c r="W987" s="154"/>
      <c r="X987" s="154"/>
    </row>
    <row r="988" spans="18:24" s="72" customFormat="1">
      <c r="R988" s="154"/>
      <c r="S988" s="154"/>
      <c r="T988" s="154"/>
      <c r="U988" s="154"/>
      <c r="V988" s="154"/>
      <c r="W988" s="154"/>
      <c r="X988" s="154"/>
    </row>
    <row r="989" spans="18:24" s="72" customFormat="1">
      <c r="R989" s="154"/>
      <c r="S989" s="154"/>
      <c r="T989" s="154"/>
      <c r="U989" s="154"/>
      <c r="V989" s="154"/>
      <c r="W989" s="154"/>
      <c r="X989" s="154"/>
    </row>
    <row r="990" spans="18:24" s="72" customFormat="1">
      <c r="R990" s="154"/>
      <c r="S990" s="154"/>
      <c r="T990" s="154"/>
      <c r="U990" s="154"/>
      <c r="V990" s="154"/>
      <c r="W990" s="154"/>
      <c r="X990" s="154"/>
    </row>
    <row r="991" spans="18:24" s="72" customFormat="1">
      <c r="R991" s="154"/>
      <c r="S991" s="154"/>
      <c r="T991" s="154"/>
      <c r="U991" s="154"/>
      <c r="V991" s="154"/>
      <c r="W991" s="154"/>
      <c r="X991" s="154"/>
    </row>
    <row r="992" spans="18:24" s="72" customFormat="1">
      <c r="R992" s="154"/>
      <c r="S992" s="154"/>
      <c r="T992" s="154"/>
      <c r="U992" s="154"/>
      <c r="V992" s="154"/>
      <c r="W992" s="154"/>
      <c r="X992" s="154"/>
    </row>
    <row r="993" spans="18:24" s="72" customFormat="1">
      <c r="R993" s="154"/>
      <c r="S993" s="154"/>
      <c r="T993" s="154"/>
      <c r="U993" s="154"/>
      <c r="V993" s="154"/>
      <c r="W993" s="154"/>
      <c r="X993" s="154"/>
    </row>
    <row r="994" spans="18:24" s="72" customFormat="1">
      <c r="R994" s="154"/>
      <c r="S994" s="154"/>
      <c r="T994" s="154"/>
      <c r="U994" s="154"/>
      <c r="V994" s="154"/>
      <c r="W994" s="154"/>
      <c r="X994" s="154"/>
    </row>
    <row r="995" spans="18:24" s="72" customFormat="1">
      <c r="R995" s="154"/>
      <c r="S995" s="154"/>
      <c r="T995" s="154"/>
      <c r="U995" s="154"/>
      <c r="V995" s="154"/>
      <c r="W995" s="154"/>
      <c r="X995" s="154"/>
    </row>
    <row r="996" spans="18:24" s="72" customFormat="1">
      <c r="R996" s="154"/>
      <c r="S996" s="154"/>
      <c r="T996" s="154"/>
      <c r="U996" s="154"/>
      <c r="V996" s="154"/>
      <c r="W996" s="154"/>
      <c r="X996" s="154"/>
    </row>
    <row r="997" spans="18:24" s="72" customFormat="1">
      <c r="R997" s="154"/>
      <c r="S997" s="154"/>
      <c r="T997" s="154"/>
      <c r="U997" s="154"/>
      <c r="V997" s="154"/>
      <c r="W997" s="154"/>
      <c r="X997" s="154"/>
    </row>
    <row r="998" spans="18:24" s="72" customFormat="1">
      <c r="R998" s="154"/>
      <c r="S998" s="154"/>
      <c r="T998" s="154"/>
      <c r="U998" s="154"/>
      <c r="V998" s="154"/>
      <c r="W998" s="154"/>
      <c r="X998" s="154"/>
    </row>
    <row r="999" spans="18:24" s="72" customFormat="1">
      <c r="R999" s="154"/>
      <c r="S999" s="154"/>
      <c r="T999" s="154"/>
      <c r="U999" s="154"/>
      <c r="V999" s="154"/>
      <c r="W999" s="154"/>
      <c r="X999" s="154"/>
    </row>
    <row r="1000" spans="18:24" s="72" customFormat="1">
      <c r="R1000" s="154"/>
      <c r="S1000" s="154"/>
      <c r="T1000" s="154"/>
      <c r="U1000" s="154"/>
      <c r="V1000" s="154"/>
      <c r="W1000" s="154"/>
      <c r="X1000" s="154"/>
    </row>
    <row r="1001" spans="18:24" s="72" customFormat="1">
      <c r="R1001" s="154"/>
      <c r="S1001" s="154"/>
      <c r="T1001" s="154"/>
      <c r="U1001" s="154"/>
      <c r="V1001" s="154"/>
      <c r="W1001" s="154"/>
      <c r="X1001" s="154"/>
    </row>
    <row r="1002" spans="18:24" s="72" customFormat="1">
      <c r="R1002" s="154"/>
      <c r="S1002" s="154"/>
      <c r="T1002" s="154"/>
      <c r="U1002" s="154"/>
      <c r="V1002" s="154"/>
      <c r="W1002" s="154"/>
      <c r="X1002" s="154"/>
    </row>
    <row r="1003" spans="18:24" s="72" customFormat="1">
      <c r="R1003" s="154"/>
      <c r="S1003" s="154"/>
      <c r="T1003" s="154"/>
      <c r="U1003" s="154"/>
      <c r="V1003" s="154"/>
      <c r="W1003" s="154"/>
      <c r="X1003" s="154"/>
    </row>
    <row r="1004" spans="18:24" s="72" customFormat="1">
      <c r="R1004" s="154"/>
      <c r="S1004" s="154"/>
      <c r="T1004" s="154"/>
      <c r="U1004" s="154"/>
      <c r="V1004" s="154"/>
      <c r="W1004" s="154"/>
      <c r="X1004" s="154"/>
    </row>
    <row r="1005" spans="18:24" s="72" customFormat="1">
      <c r="R1005" s="154"/>
      <c r="S1005" s="154"/>
      <c r="T1005" s="154"/>
      <c r="U1005" s="154"/>
      <c r="V1005" s="154"/>
      <c r="W1005" s="154"/>
      <c r="X1005" s="154"/>
    </row>
    <row r="1006" spans="18:24" s="72" customFormat="1">
      <c r="R1006" s="154"/>
      <c r="S1006" s="154"/>
      <c r="T1006" s="154"/>
      <c r="U1006" s="154"/>
      <c r="V1006" s="154"/>
      <c r="W1006" s="154"/>
      <c r="X1006" s="154"/>
    </row>
    <row r="1007" spans="18:24" s="72" customFormat="1">
      <c r="R1007" s="154"/>
      <c r="S1007" s="154"/>
      <c r="T1007" s="154"/>
      <c r="U1007" s="154"/>
      <c r="V1007" s="154"/>
      <c r="W1007" s="154"/>
      <c r="X1007" s="154"/>
    </row>
    <row r="1008" spans="18:24" s="72" customFormat="1">
      <c r="R1008" s="154"/>
      <c r="S1008" s="154"/>
      <c r="T1008" s="154"/>
      <c r="U1008" s="154"/>
      <c r="V1008" s="154"/>
      <c r="W1008" s="154"/>
      <c r="X1008" s="154"/>
    </row>
    <row r="1009" spans="18:24" s="72" customFormat="1">
      <c r="R1009" s="154"/>
      <c r="S1009" s="154"/>
      <c r="T1009" s="154"/>
      <c r="U1009" s="154"/>
      <c r="V1009" s="154"/>
      <c r="W1009" s="154"/>
      <c r="X1009" s="154"/>
    </row>
    <row r="1010" spans="18:24" s="72" customFormat="1">
      <c r="R1010" s="154"/>
      <c r="S1010" s="154"/>
      <c r="T1010" s="154"/>
      <c r="U1010" s="154"/>
      <c r="V1010" s="154"/>
      <c r="W1010" s="154"/>
      <c r="X1010" s="154"/>
    </row>
    <row r="1011" spans="18:24" s="72" customFormat="1">
      <c r="R1011" s="154"/>
      <c r="S1011" s="154"/>
      <c r="T1011" s="154"/>
      <c r="U1011" s="154"/>
      <c r="V1011" s="154"/>
      <c r="W1011" s="154"/>
      <c r="X1011" s="154"/>
    </row>
    <row r="1012" spans="18:24" s="72" customFormat="1">
      <c r="R1012" s="154"/>
      <c r="S1012" s="154"/>
      <c r="T1012" s="154"/>
      <c r="U1012" s="154"/>
      <c r="V1012" s="154"/>
      <c r="W1012" s="154"/>
      <c r="X1012" s="154"/>
    </row>
    <row r="1013" spans="18:24" s="72" customFormat="1">
      <c r="R1013" s="154"/>
      <c r="S1013" s="154"/>
      <c r="T1013" s="154"/>
      <c r="U1013" s="154"/>
      <c r="V1013" s="154"/>
      <c r="W1013" s="154"/>
      <c r="X1013" s="154"/>
    </row>
    <row r="1014" spans="18:24" s="72" customFormat="1">
      <c r="R1014" s="154"/>
      <c r="S1014" s="154"/>
      <c r="T1014" s="154"/>
      <c r="U1014" s="154"/>
      <c r="V1014" s="154"/>
      <c r="W1014" s="154"/>
      <c r="X1014" s="154"/>
    </row>
    <row r="1015" spans="18:24" s="72" customFormat="1">
      <c r="R1015" s="154"/>
      <c r="S1015" s="154"/>
      <c r="T1015" s="154"/>
      <c r="U1015" s="154"/>
      <c r="V1015" s="154"/>
      <c r="W1015" s="154"/>
      <c r="X1015" s="154"/>
    </row>
    <row r="1016" spans="18:24" s="72" customFormat="1">
      <c r="R1016" s="154"/>
      <c r="S1016" s="154"/>
      <c r="T1016" s="154"/>
      <c r="U1016" s="154"/>
      <c r="V1016" s="154"/>
      <c r="W1016" s="154"/>
      <c r="X1016" s="154"/>
    </row>
    <row r="1017" spans="18:24" s="72" customFormat="1">
      <c r="R1017" s="154"/>
      <c r="S1017" s="154"/>
      <c r="T1017" s="154"/>
      <c r="U1017" s="154"/>
      <c r="V1017" s="154"/>
      <c r="W1017" s="154"/>
      <c r="X1017" s="154"/>
    </row>
    <row r="1018" spans="18:24" s="72" customFormat="1">
      <c r="R1018" s="154"/>
      <c r="S1018" s="154"/>
      <c r="T1018" s="154"/>
      <c r="U1018" s="154"/>
      <c r="V1018" s="154"/>
      <c r="W1018" s="154"/>
      <c r="X1018" s="154"/>
    </row>
    <row r="1019" spans="18:24" s="72" customFormat="1">
      <c r="R1019" s="154"/>
      <c r="S1019" s="154"/>
      <c r="T1019" s="154"/>
      <c r="U1019" s="154"/>
      <c r="V1019" s="154"/>
      <c r="W1019" s="154"/>
      <c r="X1019" s="154"/>
    </row>
    <row r="1020" spans="18:24" s="72" customFormat="1">
      <c r="R1020" s="154"/>
      <c r="S1020" s="154"/>
      <c r="T1020" s="154"/>
      <c r="U1020" s="154"/>
      <c r="V1020" s="154"/>
      <c r="W1020" s="154"/>
      <c r="X1020" s="154"/>
    </row>
    <row r="1021" spans="18:24" s="72" customFormat="1">
      <c r="R1021" s="154"/>
      <c r="S1021" s="154"/>
      <c r="T1021" s="154"/>
      <c r="U1021" s="154"/>
      <c r="V1021" s="154"/>
      <c r="W1021" s="154"/>
      <c r="X1021" s="154"/>
    </row>
    <row r="1022" spans="18:24" s="72" customFormat="1">
      <c r="R1022" s="154"/>
      <c r="S1022" s="154"/>
      <c r="T1022" s="154"/>
      <c r="U1022" s="154"/>
      <c r="V1022" s="154"/>
      <c r="W1022" s="154"/>
      <c r="X1022" s="154"/>
    </row>
    <row r="1023" spans="18:24" s="72" customFormat="1">
      <c r="R1023" s="154"/>
      <c r="S1023" s="154"/>
      <c r="T1023" s="154"/>
      <c r="U1023" s="154"/>
      <c r="V1023" s="154"/>
      <c r="W1023" s="154"/>
      <c r="X1023" s="154"/>
    </row>
    <row r="1024" spans="18:24" s="72" customFormat="1">
      <c r="R1024" s="154"/>
      <c r="S1024" s="154"/>
      <c r="T1024" s="154"/>
      <c r="U1024" s="154"/>
      <c r="V1024" s="154"/>
      <c r="W1024" s="154"/>
      <c r="X1024" s="154"/>
    </row>
    <row r="1025" spans="18:24" s="72" customFormat="1">
      <c r="R1025" s="154"/>
      <c r="S1025" s="154"/>
      <c r="T1025" s="154"/>
      <c r="U1025" s="154"/>
      <c r="V1025" s="154"/>
      <c r="W1025" s="154"/>
      <c r="X1025" s="154"/>
    </row>
    <row r="1026" spans="18:24" s="72" customFormat="1">
      <c r="R1026" s="154"/>
      <c r="S1026" s="154"/>
      <c r="T1026" s="154"/>
      <c r="U1026" s="154"/>
      <c r="V1026" s="154"/>
      <c r="W1026" s="154"/>
      <c r="X1026" s="154"/>
    </row>
    <row r="1027" spans="18:24" s="72" customFormat="1">
      <c r="R1027" s="154"/>
      <c r="S1027" s="154"/>
      <c r="T1027" s="154"/>
      <c r="U1027" s="154"/>
      <c r="V1027" s="154"/>
      <c r="W1027" s="154"/>
      <c r="X1027" s="154"/>
    </row>
    <row r="1028" spans="18:24" s="72" customFormat="1">
      <c r="R1028" s="154"/>
      <c r="S1028" s="154"/>
      <c r="T1028" s="154"/>
      <c r="U1028" s="154"/>
      <c r="V1028" s="154"/>
      <c r="W1028" s="154"/>
      <c r="X1028" s="154"/>
    </row>
    <row r="1029" spans="18:24" s="72" customFormat="1">
      <c r="R1029" s="154"/>
      <c r="S1029" s="154"/>
      <c r="T1029" s="154"/>
      <c r="U1029" s="154"/>
      <c r="V1029" s="154"/>
      <c r="W1029" s="154"/>
      <c r="X1029" s="154"/>
    </row>
    <row r="1030" spans="18:24" s="72" customFormat="1">
      <c r="R1030" s="154"/>
      <c r="S1030" s="154"/>
      <c r="T1030" s="154"/>
      <c r="U1030" s="154"/>
      <c r="V1030" s="154"/>
      <c r="W1030" s="154"/>
      <c r="X1030" s="154"/>
    </row>
    <row r="1031" spans="18:24" s="72" customFormat="1">
      <c r="R1031" s="154"/>
      <c r="S1031" s="154"/>
      <c r="T1031" s="154"/>
      <c r="U1031" s="154"/>
      <c r="V1031" s="154"/>
      <c r="W1031" s="154"/>
      <c r="X1031" s="154"/>
    </row>
    <row r="1032" spans="18:24" s="72" customFormat="1">
      <c r="R1032" s="154"/>
      <c r="S1032" s="154"/>
      <c r="T1032" s="154"/>
      <c r="U1032" s="154"/>
      <c r="V1032" s="154"/>
      <c r="W1032" s="154"/>
      <c r="X1032" s="154"/>
    </row>
    <row r="1033" spans="18:24" s="72" customFormat="1">
      <c r="R1033" s="154"/>
      <c r="S1033" s="154"/>
      <c r="T1033" s="154"/>
      <c r="U1033" s="154"/>
      <c r="V1033" s="154"/>
      <c r="W1033" s="154"/>
      <c r="X1033" s="154"/>
    </row>
    <row r="1034" spans="18:24" s="72" customFormat="1">
      <c r="R1034" s="154"/>
      <c r="S1034" s="154"/>
      <c r="T1034" s="154"/>
      <c r="U1034" s="154"/>
      <c r="V1034" s="154"/>
      <c r="W1034" s="154"/>
      <c r="X1034" s="154"/>
    </row>
    <row r="1035" spans="18:24" s="72" customFormat="1">
      <c r="R1035" s="154"/>
      <c r="S1035" s="154"/>
      <c r="T1035" s="154"/>
      <c r="U1035" s="154"/>
      <c r="V1035" s="154"/>
      <c r="W1035" s="154"/>
      <c r="X1035" s="154"/>
    </row>
    <row r="1036" spans="18:24" s="72" customFormat="1">
      <c r="R1036" s="154"/>
      <c r="S1036" s="154"/>
      <c r="T1036" s="154"/>
      <c r="U1036" s="154"/>
      <c r="V1036" s="154"/>
      <c r="W1036" s="154"/>
      <c r="X1036" s="154"/>
    </row>
    <row r="1037" spans="18:24" s="72" customFormat="1">
      <c r="R1037" s="154"/>
      <c r="S1037" s="154"/>
      <c r="T1037" s="154"/>
      <c r="U1037" s="154"/>
      <c r="V1037" s="154"/>
      <c r="W1037" s="154"/>
      <c r="X1037" s="154"/>
    </row>
    <row r="1038" spans="18:24" s="72" customFormat="1">
      <c r="R1038" s="154"/>
      <c r="S1038" s="154"/>
      <c r="T1038" s="154"/>
      <c r="U1038" s="154"/>
      <c r="V1038" s="154"/>
      <c r="W1038" s="154"/>
      <c r="X1038" s="154"/>
    </row>
    <row r="1039" spans="18:24" s="72" customFormat="1">
      <c r="R1039" s="154"/>
      <c r="S1039" s="154"/>
      <c r="T1039" s="154"/>
      <c r="U1039" s="154"/>
      <c r="V1039" s="154"/>
      <c r="W1039" s="154"/>
      <c r="X1039" s="154"/>
    </row>
    <row r="1040" spans="18:24" s="72" customFormat="1">
      <c r="R1040" s="154"/>
      <c r="S1040" s="154"/>
      <c r="T1040" s="154"/>
      <c r="U1040" s="154"/>
      <c r="V1040" s="154"/>
      <c r="W1040" s="154"/>
      <c r="X1040" s="154"/>
    </row>
    <row r="1041" spans="18:24" s="72" customFormat="1">
      <c r="R1041" s="154"/>
      <c r="S1041" s="154"/>
      <c r="T1041" s="154"/>
      <c r="U1041" s="154"/>
      <c r="V1041" s="154"/>
      <c r="W1041" s="154"/>
      <c r="X1041" s="154"/>
    </row>
    <row r="1042" spans="18:24" s="72" customFormat="1">
      <c r="R1042" s="154"/>
      <c r="S1042" s="154"/>
      <c r="T1042" s="154"/>
      <c r="U1042" s="154"/>
      <c r="V1042" s="154"/>
      <c r="W1042" s="154"/>
      <c r="X1042" s="154"/>
    </row>
    <row r="1043" spans="18:24" s="72" customFormat="1">
      <c r="R1043" s="154"/>
      <c r="S1043" s="154"/>
      <c r="T1043" s="154"/>
      <c r="U1043" s="154"/>
      <c r="V1043" s="154"/>
      <c r="W1043" s="154"/>
      <c r="X1043" s="154"/>
    </row>
    <row r="1044" spans="18:24" s="72" customFormat="1">
      <c r="R1044" s="154"/>
      <c r="S1044" s="154"/>
      <c r="T1044" s="154"/>
      <c r="U1044" s="154"/>
      <c r="V1044" s="154"/>
      <c r="W1044" s="154"/>
      <c r="X1044" s="154"/>
    </row>
    <row r="1045" spans="18:24" s="72" customFormat="1">
      <c r="R1045" s="154"/>
      <c r="S1045" s="154"/>
      <c r="T1045" s="154"/>
      <c r="U1045" s="154"/>
      <c r="V1045" s="154"/>
      <c r="W1045" s="154"/>
      <c r="X1045" s="154"/>
    </row>
    <row r="1046" spans="18:24" s="72" customFormat="1">
      <c r="R1046" s="154"/>
      <c r="S1046" s="154"/>
      <c r="T1046" s="154"/>
      <c r="U1046" s="154"/>
      <c r="V1046" s="154"/>
      <c r="W1046" s="154"/>
      <c r="X1046" s="154"/>
    </row>
    <row r="1047" spans="18:24" s="72" customFormat="1">
      <c r="R1047" s="154"/>
      <c r="S1047" s="154"/>
      <c r="T1047" s="154"/>
      <c r="U1047" s="154"/>
      <c r="V1047" s="154"/>
      <c r="W1047" s="154"/>
      <c r="X1047" s="154"/>
    </row>
    <row r="1048" spans="18:24" s="72" customFormat="1">
      <c r="R1048" s="154"/>
      <c r="S1048" s="154"/>
      <c r="T1048" s="154"/>
      <c r="U1048" s="154"/>
      <c r="V1048" s="154"/>
      <c r="W1048" s="154"/>
      <c r="X1048" s="154"/>
    </row>
    <row r="1049" spans="18:24" s="72" customFormat="1">
      <c r="R1049" s="154"/>
      <c r="S1049" s="154"/>
      <c r="T1049" s="154"/>
      <c r="U1049" s="154"/>
      <c r="V1049" s="154"/>
      <c r="W1049" s="154"/>
      <c r="X1049" s="154"/>
    </row>
    <row r="1050" spans="18:24" s="72" customFormat="1">
      <c r="R1050" s="154"/>
      <c r="S1050" s="154"/>
      <c r="T1050" s="154"/>
      <c r="U1050" s="154"/>
      <c r="V1050" s="154"/>
      <c r="W1050" s="154"/>
      <c r="X1050" s="154"/>
    </row>
    <row r="1051" spans="18:24" s="72" customFormat="1">
      <c r="R1051" s="154"/>
      <c r="S1051" s="154"/>
      <c r="T1051" s="154"/>
      <c r="U1051" s="154"/>
      <c r="V1051" s="154"/>
      <c r="W1051" s="154"/>
      <c r="X1051" s="154"/>
    </row>
    <row r="1052" spans="18:24" s="72" customFormat="1">
      <c r="R1052" s="154"/>
      <c r="S1052" s="154"/>
      <c r="T1052" s="154"/>
      <c r="U1052" s="154"/>
      <c r="V1052" s="154"/>
      <c r="W1052" s="154"/>
      <c r="X1052" s="154"/>
    </row>
    <row r="1053" spans="18:24" s="72" customFormat="1">
      <c r="R1053" s="154"/>
      <c r="S1053" s="154"/>
      <c r="T1053" s="154"/>
      <c r="U1053" s="154"/>
      <c r="V1053" s="154"/>
      <c r="W1053" s="154"/>
      <c r="X1053" s="154"/>
    </row>
    <row r="1054" spans="18:24" s="72" customFormat="1">
      <c r="R1054" s="154"/>
      <c r="S1054" s="154"/>
      <c r="T1054" s="154"/>
      <c r="U1054" s="154"/>
      <c r="V1054" s="154"/>
      <c r="W1054" s="154"/>
      <c r="X1054" s="154"/>
    </row>
    <row r="1055" spans="18:24" s="72" customFormat="1">
      <c r="R1055" s="154"/>
      <c r="S1055" s="154"/>
      <c r="T1055" s="154"/>
      <c r="U1055" s="154"/>
      <c r="V1055" s="154"/>
      <c r="W1055" s="154"/>
      <c r="X1055" s="154"/>
    </row>
    <row r="1056" spans="18:24" s="72" customFormat="1">
      <c r="R1056" s="154"/>
      <c r="S1056" s="154"/>
      <c r="T1056" s="154"/>
      <c r="U1056" s="154"/>
      <c r="V1056" s="154"/>
      <c r="W1056" s="154"/>
      <c r="X1056" s="154"/>
    </row>
    <row r="1057" spans="18:24" s="72" customFormat="1">
      <c r="R1057" s="154"/>
      <c r="S1057" s="154"/>
      <c r="T1057" s="154"/>
      <c r="U1057" s="154"/>
      <c r="V1057" s="154"/>
      <c r="W1057" s="154"/>
      <c r="X1057" s="154"/>
    </row>
    <row r="1058" spans="18:24" s="72" customFormat="1">
      <c r="R1058" s="154"/>
      <c r="S1058" s="154"/>
      <c r="T1058" s="154"/>
      <c r="U1058" s="154"/>
      <c r="V1058" s="154"/>
      <c r="W1058" s="154"/>
      <c r="X1058" s="154"/>
    </row>
    <row r="1059" spans="18:24" s="72" customFormat="1">
      <c r="R1059" s="154"/>
      <c r="S1059" s="154"/>
      <c r="T1059" s="154"/>
      <c r="U1059" s="154"/>
      <c r="V1059" s="154"/>
      <c r="W1059" s="154"/>
      <c r="X1059" s="154"/>
    </row>
    <row r="1060" spans="18:24" s="72" customFormat="1">
      <c r="R1060" s="154"/>
      <c r="S1060" s="154"/>
      <c r="T1060" s="154"/>
      <c r="U1060" s="154"/>
      <c r="V1060" s="154"/>
      <c r="W1060" s="154"/>
      <c r="X1060" s="154"/>
    </row>
    <row r="1061" spans="18:24" s="72" customFormat="1">
      <c r="R1061" s="154"/>
      <c r="S1061" s="154"/>
      <c r="T1061" s="154"/>
      <c r="U1061" s="154"/>
      <c r="V1061" s="154"/>
      <c r="W1061" s="154"/>
      <c r="X1061" s="154"/>
    </row>
    <row r="1062" spans="18:24" s="72" customFormat="1">
      <c r="R1062" s="154"/>
      <c r="S1062" s="154"/>
      <c r="T1062" s="154"/>
      <c r="U1062" s="154"/>
      <c r="V1062" s="154"/>
      <c r="W1062" s="154"/>
      <c r="X1062" s="154"/>
    </row>
    <row r="1063" spans="18:24" s="72" customFormat="1">
      <c r="R1063" s="154"/>
      <c r="S1063" s="154"/>
      <c r="T1063" s="154"/>
      <c r="U1063" s="154"/>
      <c r="V1063" s="154"/>
      <c r="W1063" s="154"/>
      <c r="X1063" s="154"/>
    </row>
    <row r="1064" spans="18:24" s="72" customFormat="1">
      <c r="R1064" s="154"/>
      <c r="S1064" s="154"/>
      <c r="T1064" s="154"/>
      <c r="U1064" s="154"/>
      <c r="V1064" s="154"/>
      <c r="W1064" s="154"/>
      <c r="X1064" s="154"/>
    </row>
    <row r="1065" spans="18:24" s="72" customFormat="1">
      <c r="R1065" s="154"/>
      <c r="S1065" s="154"/>
      <c r="T1065" s="154"/>
      <c r="U1065" s="154"/>
      <c r="V1065" s="154"/>
      <c r="W1065" s="154"/>
      <c r="X1065" s="154"/>
    </row>
    <row r="1066" spans="18:24" s="72" customFormat="1">
      <c r="R1066" s="154"/>
      <c r="S1066" s="154"/>
      <c r="T1066" s="154"/>
      <c r="U1066" s="154"/>
      <c r="V1066" s="154"/>
      <c r="W1066" s="154"/>
      <c r="X1066" s="154"/>
    </row>
    <row r="1067" spans="18:24" s="72" customFormat="1">
      <c r="R1067" s="154"/>
      <c r="S1067" s="154"/>
      <c r="T1067" s="154"/>
      <c r="U1067" s="154"/>
      <c r="V1067" s="154"/>
      <c r="W1067" s="154"/>
      <c r="X1067" s="154"/>
    </row>
    <row r="1068" spans="18:24" s="72" customFormat="1">
      <c r="R1068" s="154"/>
      <c r="S1068" s="154"/>
      <c r="T1068" s="154"/>
      <c r="U1068" s="154"/>
      <c r="V1068" s="154"/>
      <c r="W1068" s="154"/>
      <c r="X1068" s="154"/>
    </row>
    <row r="1069" spans="18:24" s="72" customFormat="1">
      <c r="R1069" s="154"/>
      <c r="S1069" s="154"/>
      <c r="T1069" s="154"/>
      <c r="U1069" s="154"/>
      <c r="V1069" s="154"/>
      <c r="W1069" s="154"/>
      <c r="X1069" s="154"/>
    </row>
    <row r="1070" spans="18:24" s="72" customFormat="1">
      <c r="R1070" s="154"/>
      <c r="S1070" s="154"/>
      <c r="T1070" s="154"/>
      <c r="U1070" s="154"/>
      <c r="V1070" s="154"/>
      <c r="W1070" s="154"/>
      <c r="X1070" s="154"/>
    </row>
    <row r="1071" spans="18:24" s="72" customFormat="1">
      <c r="R1071" s="154"/>
      <c r="S1071" s="154"/>
      <c r="T1071" s="154"/>
      <c r="U1071" s="154"/>
      <c r="V1071" s="154"/>
      <c r="W1071" s="154"/>
      <c r="X1071" s="154"/>
    </row>
    <row r="1072" spans="18:24" s="72" customFormat="1">
      <c r="R1072" s="154"/>
      <c r="S1072" s="154"/>
      <c r="T1072" s="154"/>
      <c r="U1072" s="154"/>
      <c r="V1072" s="154"/>
      <c r="W1072" s="154"/>
      <c r="X1072" s="154"/>
    </row>
    <row r="1073" spans="18:24" s="72" customFormat="1">
      <c r="R1073" s="154"/>
      <c r="S1073" s="154"/>
      <c r="T1073" s="154"/>
      <c r="U1073" s="154"/>
      <c r="V1073" s="154"/>
      <c r="W1073" s="154"/>
      <c r="X1073" s="154"/>
    </row>
    <row r="1074" spans="18:24" s="72" customFormat="1">
      <c r="R1074" s="154"/>
      <c r="S1074" s="154"/>
      <c r="T1074" s="154"/>
      <c r="U1074" s="154"/>
      <c r="V1074" s="154"/>
      <c r="W1074" s="154"/>
      <c r="X1074" s="154"/>
    </row>
    <row r="1075" spans="18:24" s="72" customFormat="1">
      <c r="R1075" s="154"/>
      <c r="S1075" s="154"/>
      <c r="T1075" s="154"/>
      <c r="U1075" s="154"/>
      <c r="V1075" s="154"/>
      <c r="W1075" s="154"/>
      <c r="X1075" s="154"/>
    </row>
    <row r="1076" spans="18:24" s="72" customFormat="1">
      <c r="R1076" s="154"/>
      <c r="S1076" s="154"/>
      <c r="T1076" s="154"/>
      <c r="U1076" s="154"/>
      <c r="V1076" s="154"/>
      <c r="W1076" s="154"/>
      <c r="X1076" s="154"/>
    </row>
    <row r="1077" spans="18:24" s="72" customFormat="1">
      <c r="R1077" s="154"/>
      <c r="S1077" s="154"/>
      <c r="T1077" s="154"/>
      <c r="U1077" s="154"/>
      <c r="V1077" s="154"/>
      <c r="W1077" s="154"/>
      <c r="X1077" s="154"/>
    </row>
    <row r="1078" spans="18:24" s="72" customFormat="1">
      <c r="R1078" s="154"/>
      <c r="S1078" s="154"/>
      <c r="T1078" s="154"/>
      <c r="U1078" s="154"/>
      <c r="V1078" s="154"/>
      <c r="W1078" s="154"/>
      <c r="X1078" s="154"/>
    </row>
    <row r="1079" spans="18:24" s="72" customFormat="1">
      <c r="R1079" s="154"/>
      <c r="S1079" s="154"/>
      <c r="T1079" s="154"/>
      <c r="U1079" s="154"/>
      <c r="V1079" s="154"/>
      <c r="W1079" s="154"/>
      <c r="X1079" s="154"/>
    </row>
    <row r="1080" spans="18:24" s="72" customFormat="1">
      <c r="R1080" s="154"/>
      <c r="S1080" s="154"/>
      <c r="T1080" s="154"/>
      <c r="U1080" s="154"/>
      <c r="V1080" s="154"/>
      <c r="W1080" s="154"/>
      <c r="X1080" s="154"/>
    </row>
    <row r="1081" spans="18:24" s="72" customFormat="1">
      <c r="R1081" s="154"/>
      <c r="S1081" s="154"/>
      <c r="T1081" s="154"/>
      <c r="U1081" s="154"/>
      <c r="V1081" s="154"/>
      <c r="W1081" s="154"/>
      <c r="X1081" s="154"/>
    </row>
    <row r="1082" spans="18:24" s="72" customFormat="1">
      <c r="R1082" s="154"/>
      <c r="S1082" s="154"/>
      <c r="T1082" s="154"/>
      <c r="U1082" s="154"/>
      <c r="V1082" s="154"/>
      <c r="W1082" s="154"/>
      <c r="X1082" s="154"/>
    </row>
    <row r="1083" spans="18:24" s="72" customFormat="1">
      <c r="R1083" s="154"/>
      <c r="S1083" s="154"/>
      <c r="T1083" s="154"/>
      <c r="U1083" s="154"/>
      <c r="V1083" s="154"/>
      <c r="W1083" s="154"/>
      <c r="X1083" s="154"/>
    </row>
    <row r="1084" spans="18:24" s="72" customFormat="1">
      <c r="R1084" s="154"/>
      <c r="S1084" s="154"/>
      <c r="T1084" s="154"/>
      <c r="U1084" s="154"/>
      <c r="V1084" s="154"/>
      <c r="W1084" s="154"/>
      <c r="X1084" s="154"/>
    </row>
    <row r="1085" spans="18:24" s="72" customFormat="1">
      <c r="R1085" s="154"/>
      <c r="S1085" s="154"/>
      <c r="T1085" s="154"/>
      <c r="U1085" s="154"/>
      <c r="V1085" s="154"/>
      <c r="W1085" s="154"/>
      <c r="X1085" s="154"/>
    </row>
    <row r="1086" spans="18:24" s="72" customFormat="1">
      <c r="R1086" s="154"/>
      <c r="S1086" s="154"/>
      <c r="T1086" s="154"/>
      <c r="U1086" s="154"/>
      <c r="V1086" s="154"/>
      <c r="W1086" s="154"/>
      <c r="X1086" s="154"/>
    </row>
    <row r="1087" spans="18:24" s="72" customFormat="1">
      <c r="R1087" s="154"/>
      <c r="S1087" s="154"/>
      <c r="T1087" s="154"/>
      <c r="U1087" s="154"/>
      <c r="V1087" s="154"/>
      <c r="W1087" s="154"/>
      <c r="X1087" s="154"/>
    </row>
    <row r="1088" spans="18:24" s="72" customFormat="1">
      <c r="R1088" s="154"/>
      <c r="S1088" s="154"/>
      <c r="T1088" s="154"/>
      <c r="U1088" s="154"/>
      <c r="V1088" s="154"/>
      <c r="W1088" s="154"/>
      <c r="X1088" s="154"/>
    </row>
    <row r="1089" spans="18:24" s="72" customFormat="1">
      <c r="R1089" s="154"/>
      <c r="S1089" s="154"/>
      <c r="T1089" s="154"/>
      <c r="U1089" s="154"/>
      <c r="V1089" s="154"/>
      <c r="W1089" s="154"/>
      <c r="X1089" s="154"/>
    </row>
    <row r="1090" spans="18:24" s="72" customFormat="1">
      <c r="R1090" s="154"/>
      <c r="S1090" s="154"/>
      <c r="T1090" s="154"/>
      <c r="U1090" s="154"/>
      <c r="V1090" s="154"/>
      <c r="W1090" s="154"/>
      <c r="X1090" s="154"/>
    </row>
    <row r="1091" spans="18:24" s="72" customFormat="1">
      <c r="R1091" s="154"/>
      <c r="S1091" s="154"/>
      <c r="T1091" s="154"/>
      <c r="U1091" s="154"/>
      <c r="V1091" s="154"/>
      <c r="W1091" s="154"/>
      <c r="X1091" s="154"/>
    </row>
    <row r="1092" spans="18:24" s="72" customFormat="1">
      <c r="R1092" s="154"/>
      <c r="S1092" s="154"/>
      <c r="T1092" s="154"/>
      <c r="U1092" s="154"/>
      <c r="V1092" s="154"/>
      <c r="W1092" s="154"/>
      <c r="X1092" s="154"/>
    </row>
    <row r="1093" spans="18:24" s="72" customFormat="1">
      <c r="R1093" s="154"/>
      <c r="S1093" s="154"/>
      <c r="T1093" s="154"/>
      <c r="U1093" s="154"/>
      <c r="V1093" s="154"/>
      <c r="W1093" s="154"/>
      <c r="X1093" s="154"/>
    </row>
    <row r="1094" spans="18:24" s="72" customFormat="1">
      <c r="R1094" s="154"/>
      <c r="S1094" s="154"/>
      <c r="T1094" s="154"/>
      <c r="U1094" s="154"/>
      <c r="V1094" s="154"/>
      <c r="W1094" s="154"/>
      <c r="X1094" s="154"/>
    </row>
    <row r="1095" spans="18:24" s="72" customFormat="1">
      <c r="R1095" s="154"/>
      <c r="S1095" s="154"/>
      <c r="T1095" s="154"/>
      <c r="U1095" s="154"/>
      <c r="V1095" s="154"/>
      <c r="W1095" s="154"/>
      <c r="X1095" s="154"/>
    </row>
    <row r="1096" spans="18:24" s="72" customFormat="1">
      <c r="R1096" s="154"/>
      <c r="S1096" s="154"/>
      <c r="T1096" s="154"/>
      <c r="U1096" s="154"/>
      <c r="V1096" s="154"/>
      <c r="W1096" s="154"/>
      <c r="X1096" s="154"/>
    </row>
    <row r="1097" spans="18:24" s="72" customFormat="1">
      <c r="R1097" s="154"/>
      <c r="S1097" s="154"/>
      <c r="T1097" s="154"/>
      <c r="U1097" s="154"/>
      <c r="V1097" s="154"/>
      <c r="W1097" s="154"/>
      <c r="X1097" s="154"/>
    </row>
    <row r="1098" spans="18:24" s="72" customFormat="1">
      <c r="R1098" s="154"/>
      <c r="S1098" s="154"/>
      <c r="T1098" s="154"/>
      <c r="U1098" s="154"/>
      <c r="V1098" s="154"/>
      <c r="W1098" s="154"/>
      <c r="X1098" s="154"/>
    </row>
    <row r="1099" spans="18:24" s="72" customFormat="1">
      <c r="R1099" s="154"/>
      <c r="S1099" s="154"/>
      <c r="T1099" s="154"/>
      <c r="U1099" s="154"/>
      <c r="V1099" s="154"/>
      <c r="W1099" s="154"/>
      <c r="X1099" s="154"/>
    </row>
    <row r="1100" spans="18:24" s="72" customFormat="1">
      <c r="R1100" s="154"/>
      <c r="S1100" s="154"/>
      <c r="T1100" s="154"/>
      <c r="U1100" s="154"/>
      <c r="V1100" s="154"/>
      <c r="W1100" s="154"/>
      <c r="X1100" s="154"/>
    </row>
    <row r="1101" spans="18:24" s="72" customFormat="1">
      <c r="R1101" s="154"/>
      <c r="S1101" s="154"/>
      <c r="T1101" s="154"/>
      <c r="U1101" s="154"/>
      <c r="V1101" s="154"/>
      <c r="W1101" s="154"/>
      <c r="X1101" s="154"/>
    </row>
    <row r="1102" spans="18:24" s="72" customFormat="1">
      <c r="R1102" s="154"/>
      <c r="S1102" s="154"/>
      <c r="T1102" s="154"/>
      <c r="U1102" s="154"/>
      <c r="V1102" s="154"/>
      <c r="W1102" s="154"/>
      <c r="X1102" s="154"/>
    </row>
    <row r="1103" spans="18:24" s="72" customFormat="1">
      <c r="R1103" s="154"/>
      <c r="S1103" s="154"/>
      <c r="T1103" s="154"/>
      <c r="U1103" s="154"/>
      <c r="V1103" s="154"/>
      <c r="W1103" s="154"/>
      <c r="X1103" s="154"/>
    </row>
    <row r="1104" spans="18:24" s="72" customFormat="1">
      <c r="R1104" s="154"/>
      <c r="S1104" s="154"/>
      <c r="T1104" s="154"/>
      <c r="U1104" s="154"/>
      <c r="V1104" s="154"/>
      <c r="W1104" s="154"/>
      <c r="X1104" s="154"/>
    </row>
    <row r="1105" spans="18:24" s="72" customFormat="1">
      <c r="R1105" s="154"/>
      <c r="S1105" s="154"/>
      <c r="T1105" s="154"/>
      <c r="U1105" s="154"/>
      <c r="V1105" s="154"/>
      <c r="W1105" s="154"/>
      <c r="X1105" s="154"/>
    </row>
    <row r="1106" spans="18:24" s="72" customFormat="1">
      <c r="R1106" s="154"/>
      <c r="S1106" s="154"/>
      <c r="T1106" s="154"/>
      <c r="U1106" s="154"/>
      <c r="V1106" s="154"/>
      <c r="W1106" s="154"/>
      <c r="X1106" s="154"/>
    </row>
    <row r="1107" spans="18:24" s="72" customFormat="1">
      <c r="R1107" s="154"/>
      <c r="S1107" s="154"/>
      <c r="T1107" s="154"/>
      <c r="U1107" s="154"/>
      <c r="V1107" s="154"/>
      <c r="W1107" s="154"/>
      <c r="X1107" s="154"/>
    </row>
    <row r="1108" spans="18:24" s="72" customFormat="1">
      <c r="R1108" s="154"/>
      <c r="S1108" s="154"/>
      <c r="T1108" s="154"/>
      <c r="U1108" s="154"/>
      <c r="V1108" s="154"/>
      <c r="W1108" s="154"/>
      <c r="X1108" s="154"/>
    </row>
    <row r="1109" spans="18:24" s="72" customFormat="1">
      <c r="R1109" s="154"/>
      <c r="S1109" s="154"/>
      <c r="T1109" s="154"/>
      <c r="U1109" s="154"/>
      <c r="V1109" s="154"/>
      <c r="W1109" s="154"/>
      <c r="X1109" s="154"/>
    </row>
    <row r="1110" spans="18:24" s="72" customFormat="1">
      <c r="R1110" s="154"/>
      <c r="S1110" s="154"/>
      <c r="T1110" s="154"/>
      <c r="U1110" s="154"/>
      <c r="V1110" s="154"/>
      <c r="W1110" s="154"/>
      <c r="X1110" s="154"/>
    </row>
    <row r="1111" spans="18:24" s="72" customFormat="1">
      <c r="R1111" s="154"/>
      <c r="S1111" s="154"/>
      <c r="T1111" s="154"/>
      <c r="U1111" s="154"/>
      <c r="V1111" s="154"/>
      <c r="W1111" s="154"/>
      <c r="X1111" s="154"/>
    </row>
    <row r="1112" spans="18:24" s="72" customFormat="1">
      <c r="R1112" s="154"/>
      <c r="S1112" s="154"/>
      <c r="T1112" s="154"/>
      <c r="U1112" s="154"/>
      <c r="V1112" s="154"/>
      <c r="W1112" s="154"/>
      <c r="X1112" s="154"/>
    </row>
    <row r="1113" spans="18:24" s="72" customFormat="1">
      <c r="R1113" s="154"/>
      <c r="S1113" s="154"/>
      <c r="T1113" s="154"/>
      <c r="U1113" s="154"/>
      <c r="V1113" s="154"/>
      <c r="W1113" s="154"/>
      <c r="X1113" s="154"/>
    </row>
    <row r="1114" spans="18:24" s="72" customFormat="1">
      <c r="R1114" s="154"/>
      <c r="S1114" s="154"/>
      <c r="T1114" s="154"/>
      <c r="U1114" s="154"/>
      <c r="V1114" s="154"/>
      <c r="W1114" s="154"/>
      <c r="X1114" s="154"/>
    </row>
    <row r="1115" spans="18:24" s="72" customFormat="1">
      <c r="R1115" s="154"/>
      <c r="S1115" s="154"/>
      <c r="T1115" s="154"/>
      <c r="U1115" s="154"/>
      <c r="V1115" s="154"/>
      <c r="W1115" s="154"/>
      <c r="X1115" s="154"/>
    </row>
    <row r="1116" spans="18:24" s="72" customFormat="1">
      <c r="R1116" s="154"/>
      <c r="S1116" s="154"/>
      <c r="T1116" s="154"/>
      <c r="U1116" s="154"/>
      <c r="V1116" s="154"/>
      <c r="W1116" s="154"/>
      <c r="X1116" s="154"/>
    </row>
    <row r="1117" spans="18:24" s="72" customFormat="1">
      <c r="R1117" s="154"/>
      <c r="S1117" s="154"/>
      <c r="T1117" s="154"/>
      <c r="U1117" s="154"/>
      <c r="V1117" s="154"/>
      <c r="W1117" s="154"/>
      <c r="X1117" s="154"/>
    </row>
    <row r="1118" spans="18:24" s="72" customFormat="1">
      <c r="R1118" s="154"/>
      <c r="S1118" s="154"/>
      <c r="T1118" s="154"/>
      <c r="U1118" s="154"/>
      <c r="V1118" s="154"/>
      <c r="W1118" s="154"/>
      <c r="X1118" s="154"/>
    </row>
    <row r="1119" spans="18:24" s="72" customFormat="1">
      <c r="R1119" s="154"/>
      <c r="S1119" s="154"/>
      <c r="T1119" s="154"/>
      <c r="U1119" s="154"/>
      <c r="V1119" s="154"/>
      <c r="W1119" s="154"/>
      <c r="X1119" s="154"/>
    </row>
    <row r="1120" spans="18:24" s="72" customFormat="1">
      <c r="R1120" s="154"/>
      <c r="S1120" s="154"/>
      <c r="T1120" s="154"/>
      <c r="U1120" s="154"/>
      <c r="V1120" s="154"/>
      <c r="W1120" s="154"/>
      <c r="X1120" s="154"/>
    </row>
    <row r="1121" spans="18:24" s="72" customFormat="1">
      <c r="R1121" s="154"/>
      <c r="S1121" s="154"/>
      <c r="T1121" s="154"/>
      <c r="U1121" s="154"/>
      <c r="V1121" s="154"/>
      <c r="W1121" s="154"/>
      <c r="X1121" s="154"/>
    </row>
    <row r="1122" spans="18:24" s="72" customFormat="1">
      <c r="R1122" s="154"/>
      <c r="S1122" s="154"/>
      <c r="T1122" s="154"/>
      <c r="U1122" s="154"/>
      <c r="V1122" s="154"/>
      <c r="W1122" s="154"/>
      <c r="X1122" s="154"/>
    </row>
    <row r="1123" spans="18:24" s="72" customFormat="1">
      <c r="R1123" s="154"/>
      <c r="S1123" s="154"/>
      <c r="T1123" s="154"/>
      <c r="U1123" s="154"/>
      <c r="V1123" s="154"/>
      <c r="W1123" s="154"/>
      <c r="X1123" s="154"/>
    </row>
    <row r="1124" spans="18:24" s="72" customFormat="1">
      <c r="R1124" s="154"/>
      <c r="S1124" s="154"/>
      <c r="T1124" s="154"/>
      <c r="U1124" s="154"/>
      <c r="V1124" s="154"/>
      <c r="W1124" s="154"/>
      <c r="X1124" s="154"/>
    </row>
    <row r="1125" spans="18:24" s="72" customFormat="1">
      <c r="R1125" s="154"/>
      <c r="S1125" s="154"/>
      <c r="T1125" s="154"/>
      <c r="U1125" s="154"/>
      <c r="V1125" s="154"/>
      <c r="W1125" s="154"/>
      <c r="X1125" s="154"/>
    </row>
    <row r="1126" spans="18:24" s="72" customFormat="1">
      <c r="R1126" s="154"/>
      <c r="S1126" s="154"/>
      <c r="T1126" s="154"/>
      <c r="U1126" s="154"/>
      <c r="V1126" s="154"/>
      <c r="W1126" s="154"/>
      <c r="X1126" s="154"/>
    </row>
    <row r="1127" spans="18:24" s="72" customFormat="1">
      <c r="R1127" s="154"/>
      <c r="S1127" s="154"/>
      <c r="T1127" s="154"/>
      <c r="U1127" s="154"/>
      <c r="V1127" s="154"/>
      <c r="W1127" s="154"/>
      <c r="X1127" s="154"/>
    </row>
    <row r="1128" spans="18:24" s="72" customFormat="1">
      <c r="R1128" s="154"/>
      <c r="S1128" s="154"/>
      <c r="T1128" s="154"/>
      <c r="U1128" s="154"/>
      <c r="V1128" s="154"/>
      <c r="W1128" s="154"/>
      <c r="X1128" s="154"/>
    </row>
    <row r="1129" spans="18:24" s="72" customFormat="1">
      <c r="R1129" s="154"/>
      <c r="S1129" s="154"/>
      <c r="T1129" s="154"/>
      <c r="U1129" s="154"/>
      <c r="V1129" s="154"/>
      <c r="W1129" s="154"/>
      <c r="X1129" s="154"/>
    </row>
    <row r="1130" spans="18:24" s="72" customFormat="1">
      <c r="R1130" s="154"/>
      <c r="S1130" s="154"/>
      <c r="T1130" s="154"/>
      <c r="U1130" s="154"/>
      <c r="V1130" s="154"/>
      <c r="W1130" s="154"/>
      <c r="X1130" s="154"/>
    </row>
    <row r="1131" spans="18:24" s="72" customFormat="1">
      <c r="R1131" s="154"/>
      <c r="S1131" s="154"/>
      <c r="T1131" s="154"/>
      <c r="U1131" s="154"/>
      <c r="V1131" s="154"/>
      <c r="W1131" s="154"/>
      <c r="X1131" s="154"/>
    </row>
    <row r="1132" spans="18:24" s="72" customFormat="1">
      <c r="R1132" s="154"/>
      <c r="S1132" s="154"/>
      <c r="T1132" s="154"/>
      <c r="U1132" s="154"/>
      <c r="V1132" s="154"/>
      <c r="W1132" s="154"/>
      <c r="X1132" s="154"/>
    </row>
    <row r="1133" spans="18:24" s="72" customFormat="1">
      <c r="R1133" s="154"/>
      <c r="S1133" s="154"/>
      <c r="T1133" s="154"/>
      <c r="U1133" s="154"/>
      <c r="V1133" s="154"/>
      <c r="W1133" s="154"/>
      <c r="X1133" s="154"/>
    </row>
    <row r="1134" spans="18:24" s="72" customFormat="1">
      <c r="R1134" s="154"/>
      <c r="S1134" s="154"/>
      <c r="T1134" s="154"/>
      <c r="U1134" s="154"/>
      <c r="V1134" s="154"/>
      <c r="W1134" s="154"/>
      <c r="X1134" s="154"/>
    </row>
    <row r="1135" spans="18:24" s="72" customFormat="1">
      <c r="R1135" s="154"/>
      <c r="S1135" s="154"/>
      <c r="T1135" s="154"/>
      <c r="U1135" s="154"/>
      <c r="V1135" s="154"/>
      <c r="W1135" s="154"/>
      <c r="X1135" s="154"/>
    </row>
    <row r="1136" spans="18:24" s="72" customFormat="1">
      <c r="R1136" s="154"/>
      <c r="S1136" s="154"/>
      <c r="T1136" s="154"/>
      <c r="U1136" s="154"/>
      <c r="V1136" s="154"/>
      <c r="W1136" s="154"/>
      <c r="X1136" s="154"/>
    </row>
    <row r="1137" spans="18:24" s="72" customFormat="1">
      <c r="R1137" s="154"/>
      <c r="S1137" s="154"/>
      <c r="T1137" s="154"/>
      <c r="U1137" s="154"/>
      <c r="V1137" s="154"/>
      <c r="W1137" s="154"/>
      <c r="X1137" s="154"/>
    </row>
    <row r="1138" spans="18:24" s="72" customFormat="1">
      <c r="R1138" s="154"/>
      <c r="S1138" s="154"/>
      <c r="T1138" s="154"/>
      <c r="U1138" s="154"/>
      <c r="V1138" s="154"/>
      <c r="W1138" s="154"/>
      <c r="X1138" s="154"/>
    </row>
    <row r="1139" spans="18:24" s="72" customFormat="1">
      <c r="R1139" s="154"/>
      <c r="S1139" s="154"/>
      <c r="T1139" s="154"/>
      <c r="U1139" s="154"/>
      <c r="V1139" s="154"/>
      <c r="W1139" s="154"/>
      <c r="X1139" s="154"/>
    </row>
    <row r="1140" spans="18:24" s="72" customFormat="1">
      <c r="R1140" s="154"/>
      <c r="S1140" s="154"/>
      <c r="T1140" s="154"/>
      <c r="U1140" s="154"/>
      <c r="V1140" s="154"/>
      <c r="W1140" s="154"/>
      <c r="X1140" s="154"/>
    </row>
    <row r="1141" spans="18:24" s="72" customFormat="1">
      <c r="R1141" s="154"/>
      <c r="S1141" s="154"/>
      <c r="T1141" s="154"/>
      <c r="U1141" s="154"/>
      <c r="V1141" s="154"/>
      <c r="W1141" s="154"/>
      <c r="X1141" s="154"/>
    </row>
    <row r="1142" spans="18:24" s="72" customFormat="1">
      <c r="R1142" s="154"/>
      <c r="S1142" s="154"/>
      <c r="T1142" s="154"/>
      <c r="U1142" s="154"/>
      <c r="V1142" s="154"/>
      <c r="W1142" s="154"/>
      <c r="X1142" s="154"/>
    </row>
    <row r="1143" spans="18:24" s="72" customFormat="1">
      <c r="R1143" s="154"/>
      <c r="S1143" s="154"/>
      <c r="T1143" s="154"/>
      <c r="U1143" s="154"/>
      <c r="V1143" s="154"/>
      <c r="W1143" s="154"/>
      <c r="X1143" s="154"/>
    </row>
    <row r="1144" spans="18:24" s="72" customFormat="1">
      <c r="R1144" s="154"/>
      <c r="S1144" s="154"/>
      <c r="T1144" s="154"/>
      <c r="U1144" s="154"/>
      <c r="V1144" s="154"/>
      <c r="W1144" s="154"/>
      <c r="X1144" s="154"/>
    </row>
    <row r="1145" spans="18:24" s="72" customFormat="1">
      <c r="R1145" s="154"/>
      <c r="S1145" s="154"/>
      <c r="T1145" s="154"/>
      <c r="U1145" s="154"/>
      <c r="V1145" s="154"/>
      <c r="W1145" s="154"/>
      <c r="X1145" s="154"/>
    </row>
    <row r="1146" spans="18:24" s="72" customFormat="1">
      <c r="R1146" s="154"/>
      <c r="S1146" s="154"/>
      <c r="T1146" s="154"/>
      <c r="U1146" s="154"/>
      <c r="V1146" s="154"/>
      <c r="W1146" s="154"/>
      <c r="X1146" s="154"/>
    </row>
    <row r="1147" spans="18:24" s="72" customFormat="1">
      <c r="R1147" s="154"/>
      <c r="S1147" s="154"/>
      <c r="T1147" s="154"/>
      <c r="U1147" s="154"/>
      <c r="V1147" s="154"/>
      <c r="W1147" s="154"/>
      <c r="X1147" s="154"/>
    </row>
    <row r="1148" spans="18:24" s="72" customFormat="1">
      <c r="R1148" s="154"/>
      <c r="S1148" s="154"/>
      <c r="T1148" s="154"/>
      <c r="U1148" s="154"/>
      <c r="V1148" s="154"/>
      <c r="W1148" s="154"/>
      <c r="X1148" s="154"/>
    </row>
    <row r="1149" spans="18:24" s="72" customFormat="1">
      <c r="R1149" s="154"/>
      <c r="S1149" s="154"/>
      <c r="T1149" s="154"/>
      <c r="U1149" s="154"/>
      <c r="V1149" s="154"/>
      <c r="W1149" s="154"/>
      <c r="X1149" s="154"/>
    </row>
    <row r="1150" spans="18:24" s="72" customFormat="1">
      <c r="R1150" s="154"/>
      <c r="S1150" s="154"/>
      <c r="T1150" s="154"/>
      <c r="U1150" s="154"/>
      <c r="V1150" s="154"/>
      <c r="W1150" s="154"/>
      <c r="X1150" s="154"/>
    </row>
    <row r="1151" spans="18:24" s="72" customFormat="1">
      <c r="R1151" s="154"/>
      <c r="S1151" s="154"/>
      <c r="T1151" s="154"/>
      <c r="U1151" s="154"/>
      <c r="V1151" s="154"/>
      <c r="W1151" s="154"/>
      <c r="X1151" s="154"/>
    </row>
    <row r="1152" spans="18:24" s="72" customFormat="1">
      <c r="R1152" s="154"/>
      <c r="S1152" s="154"/>
      <c r="T1152" s="154"/>
      <c r="U1152" s="154"/>
      <c r="V1152" s="154"/>
      <c r="W1152" s="154"/>
      <c r="X1152" s="154"/>
    </row>
    <row r="1153" spans="18:24" s="72" customFormat="1">
      <c r="R1153" s="154"/>
      <c r="S1153" s="154"/>
      <c r="T1153" s="154"/>
      <c r="U1153" s="154"/>
      <c r="V1153" s="154"/>
      <c r="W1153" s="154"/>
      <c r="X1153" s="154"/>
    </row>
    <row r="1154" spans="18:24" s="72" customFormat="1">
      <c r="R1154" s="154"/>
      <c r="S1154" s="154"/>
      <c r="T1154" s="154"/>
      <c r="U1154" s="154"/>
      <c r="V1154" s="154"/>
      <c r="W1154" s="154"/>
      <c r="X1154" s="154"/>
    </row>
    <row r="1155" spans="18:24" s="72" customFormat="1">
      <c r="R1155" s="154"/>
      <c r="S1155" s="154"/>
      <c r="T1155" s="154"/>
      <c r="U1155" s="154"/>
      <c r="V1155" s="154"/>
      <c r="W1155" s="154"/>
      <c r="X1155" s="154"/>
    </row>
    <row r="1156" spans="18:24" s="72" customFormat="1">
      <c r="R1156" s="154"/>
      <c r="S1156" s="154"/>
      <c r="T1156" s="154"/>
      <c r="U1156" s="154"/>
      <c r="V1156" s="154"/>
      <c r="W1156" s="154"/>
      <c r="X1156" s="154"/>
    </row>
    <row r="1157" spans="18:24" s="72" customFormat="1">
      <c r="R1157" s="154"/>
      <c r="S1157" s="154"/>
      <c r="T1157" s="154"/>
      <c r="U1157" s="154"/>
      <c r="V1157" s="154"/>
      <c r="W1157" s="154"/>
      <c r="X1157" s="154"/>
    </row>
    <row r="1158" spans="18:24" s="72" customFormat="1">
      <c r="R1158" s="154"/>
      <c r="S1158" s="154"/>
      <c r="T1158" s="154"/>
      <c r="U1158" s="154"/>
      <c r="V1158" s="154"/>
      <c r="W1158" s="154"/>
      <c r="X1158" s="154"/>
    </row>
    <row r="1159" spans="18:24" s="72" customFormat="1">
      <c r="R1159" s="154"/>
      <c r="S1159" s="154"/>
      <c r="T1159" s="154"/>
      <c r="U1159" s="154"/>
      <c r="V1159" s="154"/>
      <c r="W1159" s="154"/>
      <c r="X1159" s="154"/>
    </row>
    <row r="1160" spans="18:24" s="72" customFormat="1">
      <c r="R1160" s="154"/>
      <c r="S1160" s="154"/>
      <c r="T1160" s="154"/>
      <c r="U1160" s="154"/>
      <c r="V1160" s="154"/>
      <c r="W1160" s="154"/>
      <c r="X1160" s="154"/>
    </row>
    <row r="1161" spans="18:24" s="72" customFormat="1">
      <c r="R1161" s="154"/>
      <c r="S1161" s="154"/>
      <c r="T1161" s="154"/>
      <c r="U1161" s="154"/>
      <c r="V1161" s="154"/>
      <c r="W1161" s="154"/>
      <c r="X1161" s="154"/>
    </row>
    <row r="1162" spans="18:24" s="72" customFormat="1">
      <c r="R1162" s="154"/>
      <c r="S1162" s="154"/>
      <c r="T1162" s="154"/>
      <c r="U1162" s="154"/>
      <c r="V1162" s="154"/>
      <c r="W1162" s="154"/>
      <c r="X1162" s="154"/>
    </row>
    <row r="1163" spans="18:24" s="72" customFormat="1">
      <c r="R1163" s="154"/>
      <c r="S1163" s="154"/>
      <c r="T1163" s="154"/>
      <c r="U1163" s="154"/>
      <c r="V1163" s="154"/>
      <c r="W1163" s="154"/>
      <c r="X1163" s="154"/>
    </row>
    <row r="1164" spans="18:24" s="72" customFormat="1">
      <c r="R1164" s="154"/>
      <c r="S1164" s="154"/>
      <c r="T1164" s="154"/>
      <c r="U1164" s="154"/>
      <c r="V1164" s="154"/>
      <c r="W1164" s="154"/>
      <c r="X1164" s="154"/>
    </row>
    <row r="1165" spans="18:24" s="72" customFormat="1">
      <c r="R1165" s="154"/>
      <c r="S1165" s="154"/>
      <c r="T1165" s="154"/>
      <c r="U1165" s="154"/>
      <c r="V1165" s="154"/>
      <c r="W1165" s="154"/>
      <c r="X1165" s="154"/>
    </row>
    <row r="1166" spans="18:24" s="72" customFormat="1">
      <c r="R1166" s="154"/>
      <c r="S1166" s="154"/>
      <c r="T1166" s="154"/>
      <c r="U1166" s="154"/>
      <c r="V1166" s="154"/>
      <c r="W1166" s="154"/>
      <c r="X1166" s="154"/>
    </row>
    <row r="1167" spans="18:24" s="72" customFormat="1">
      <c r="R1167" s="154"/>
      <c r="S1167" s="154"/>
      <c r="T1167" s="154"/>
      <c r="U1167" s="154"/>
      <c r="V1167" s="154"/>
      <c r="W1167" s="154"/>
      <c r="X1167" s="154"/>
    </row>
    <row r="1168" spans="18:24" s="72" customFormat="1">
      <c r="R1168" s="154"/>
      <c r="S1168" s="154"/>
      <c r="T1168" s="154"/>
      <c r="U1168" s="154"/>
      <c r="V1168" s="154"/>
      <c r="W1168" s="154"/>
      <c r="X1168" s="154"/>
    </row>
    <row r="1169" spans="18:24" s="72" customFormat="1">
      <c r="R1169" s="154"/>
      <c r="S1169" s="154"/>
      <c r="T1169" s="154"/>
      <c r="U1169" s="154"/>
      <c r="V1169" s="154"/>
      <c r="W1169" s="154"/>
      <c r="X1169" s="154"/>
    </row>
    <row r="1170" spans="18:24" s="72" customFormat="1">
      <c r="R1170" s="154"/>
      <c r="S1170" s="154"/>
      <c r="T1170" s="154"/>
      <c r="U1170" s="154"/>
      <c r="V1170" s="154"/>
      <c r="W1170" s="154"/>
      <c r="X1170" s="154"/>
    </row>
    <row r="1171" spans="18:24" s="72" customFormat="1">
      <c r="R1171" s="154"/>
      <c r="S1171" s="154"/>
      <c r="T1171" s="154"/>
      <c r="U1171" s="154"/>
      <c r="V1171" s="154"/>
      <c r="W1171" s="154"/>
      <c r="X1171" s="154"/>
    </row>
    <row r="1172" spans="18:24" s="72" customFormat="1">
      <c r="R1172" s="154"/>
      <c r="S1172" s="154"/>
      <c r="T1172" s="154"/>
      <c r="U1172" s="154"/>
      <c r="V1172" s="154"/>
      <c r="W1172" s="154"/>
      <c r="X1172" s="154"/>
    </row>
    <row r="1173" spans="18:24" s="72" customFormat="1">
      <c r="R1173" s="154"/>
      <c r="S1173" s="154"/>
      <c r="T1173" s="154"/>
      <c r="U1173" s="154"/>
      <c r="V1173" s="154"/>
      <c r="W1173" s="154"/>
      <c r="X1173" s="154"/>
    </row>
    <row r="1174" spans="18:24" s="72" customFormat="1">
      <c r="R1174" s="154"/>
      <c r="S1174" s="154"/>
      <c r="T1174" s="154"/>
      <c r="U1174" s="154"/>
      <c r="V1174" s="154"/>
      <c r="W1174" s="154"/>
      <c r="X1174" s="154"/>
    </row>
    <row r="1175" spans="18:24" s="72" customFormat="1">
      <c r="R1175" s="154"/>
      <c r="S1175" s="154"/>
      <c r="T1175" s="154"/>
      <c r="U1175" s="154"/>
      <c r="V1175" s="154"/>
      <c r="W1175" s="154"/>
      <c r="X1175" s="154"/>
    </row>
    <row r="1176" spans="18:24" s="72" customFormat="1">
      <c r="R1176" s="154"/>
      <c r="S1176" s="154"/>
      <c r="T1176" s="154"/>
      <c r="U1176" s="154"/>
      <c r="V1176" s="154"/>
      <c r="W1176" s="154"/>
      <c r="X1176" s="154"/>
    </row>
    <row r="1177" spans="18:24" s="72" customFormat="1">
      <c r="R1177" s="154"/>
      <c r="S1177" s="154"/>
      <c r="T1177" s="154"/>
      <c r="U1177" s="154"/>
      <c r="V1177" s="154"/>
      <c r="W1177" s="154"/>
      <c r="X1177" s="154"/>
    </row>
    <row r="1178" spans="18:24" s="72" customFormat="1">
      <c r="R1178" s="154"/>
      <c r="S1178" s="154"/>
      <c r="T1178" s="154"/>
      <c r="U1178" s="154"/>
      <c r="V1178" s="154"/>
      <c r="W1178" s="154"/>
      <c r="X1178" s="154"/>
    </row>
    <row r="1179" spans="18:24" s="72" customFormat="1">
      <c r="R1179" s="154"/>
      <c r="S1179" s="154"/>
      <c r="T1179" s="154"/>
      <c r="U1179" s="154"/>
      <c r="V1179" s="154"/>
      <c r="W1179" s="154"/>
      <c r="X1179" s="154"/>
    </row>
    <row r="1180" spans="18:24" s="72" customFormat="1">
      <c r="R1180" s="154"/>
      <c r="S1180" s="154"/>
      <c r="T1180" s="154"/>
      <c r="U1180" s="154"/>
      <c r="V1180" s="154"/>
      <c r="W1180" s="154"/>
      <c r="X1180" s="154"/>
    </row>
    <row r="1181" spans="18:24" s="72" customFormat="1">
      <c r="R1181" s="154"/>
      <c r="S1181" s="154"/>
      <c r="T1181" s="154"/>
      <c r="U1181" s="154"/>
      <c r="V1181" s="154"/>
      <c r="W1181" s="154"/>
      <c r="X1181" s="154"/>
    </row>
    <row r="1182" spans="18:24" s="72" customFormat="1">
      <c r="R1182" s="154"/>
      <c r="S1182" s="154"/>
      <c r="T1182" s="154"/>
      <c r="U1182" s="154"/>
      <c r="V1182" s="154"/>
      <c r="W1182" s="154"/>
      <c r="X1182" s="154"/>
    </row>
    <row r="1183" spans="18:24" s="72" customFormat="1">
      <c r="R1183" s="154"/>
      <c r="S1183" s="154"/>
      <c r="T1183" s="154"/>
      <c r="U1183" s="154"/>
      <c r="V1183" s="154"/>
      <c r="W1183" s="154"/>
      <c r="X1183" s="154"/>
    </row>
    <row r="1184" spans="18:24" s="72" customFormat="1">
      <c r="R1184" s="154"/>
      <c r="S1184" s="154"/>
      <c r="T1184" s="154"/>
      <c r="U1184" s="154"/>
      <c r="V1184" s="154"/>
      <c r="W1184" s="154"/>
      <c r="X1184" s="154"/>
    </row>
    <row r="1185" spans="18:24" s="72" customFormat="1">
      <c r="R1185" s="154"/>
      <c r="S1185" s="154"/>
      <c r="T1185" s="154"/>
      <c r="U1185" s="154"/>
      <c r="V1185" s="154"/>
      <c r="W1185" s="154"/>
      <c r="X1185" s="154"/>
    </row>
    <row r="1186" spans="18:24" s="72" customFormat="1">
      <c r="R1186" s="154"/>
      <c r="S1186" s="154"/>
      <c r="T1186" s="154"/>
      <c r="U1186" s="154"/>
      <c r="V1186" s="154"/>
      <c r="W1186" s="154"/>
      <c r="X1186" s="154"/>
    </row>
    <row r="1187" spans="18:24" s="72" customFormat="1">
      <c r="R1187" s="154"/>
      <c r="S1187" s="154"/>
      <c r="T1187" s="154"/>
      <c r="U1187" s="154"/>
      <c r="V1187" s="154"/>
      <c r="W1187" s="154"/>
      <c r="X1187" s="154"/>
    </row>
    <row r="1188" spans="18:24" s="72" customFormat="1">
      <c r="R1188" s="154"/>
      <c r="S1188" s="154"/>
      <c r="T1188" s="154"/>
      <c r="U1188" s="154"/>
      <c r="V1188" s="154"/>
      <c r="W1188" s="154"/>
      <c r="X1188" s="154"/>
    </row>
    <row r="1189" spans="18:24" s="72" customFormat="1">
      <c r="R1189" s="154"/>
      <c r="S1189" s="154"/>
      <c r="T1189" s="154"/>
      <c r="U1189" s="154"/>
      <c r="V1189" s="154"/>
      <c r="W1189" s="154"/>
      <c r="X1189" s="154"/>
    </row>
    <row r="1190" spans="18:24" s="72" customFormat="1">
      <c r="R1190" s="154"/>
      <c r="S1190" s="154"/>
      <c r="T1190" s="154"/>
      <c r="U1190" s="154"/>
      <c r="V1190" s="154"/>
      <c r="W1190" s="154"/>
      <c r="X1190" s="154"/>
    </row>
    <row r="1191" spans="18:24" s="72" customFormat="1">
      <c r="R1191" s="154"/>
      <c r="S1191" s="154"/>
      <c r="T1191" s="154"/>
      <c r="U1191" s="154"/>
      <c r="V1191" s="154"/>
      <c r="W1191" s="154"/>
      <c r="X1191" s="154"/>
    </row>
    <row r="1192" spans="18:24" s="72" customFormat="1">
      <c r="R1192" s="154"/>
      <c r="S1192" s="154"/>
      <c r="T1192" s="154"/>
      <c r="U1192" s="154"/>
      <c r="V1192" s="154"/>
      <c r="W1192" s="154"/>
      <c r="X1192" s="154"/>
    </row>
    <row r="1193" spans="18:24" s="72" customFormat="1">
      <c r="R1193" s="154"/>
      <c r="S1193" s="154"/>
      <c r="T1193" s="154"/>
      <c r="U1193" s="154"/>
      <c r="V1193" s="154"/>
      <c r="W1193" s="154"/>
      <c r="X1193" s="154"/>
    </row>
    <row r="1194" spans="18:24" s="72" customFormat="1">
      <c r="R1194" s="154"/>
      <c r="S1194" s="154"/>
      <c r="T1194" s="154"/>
      <c r="U1194" s="154"/>
      <c r="V1194" s="154"/>
      <c r="W1194" s="154"/>
      <c r="X1194" s="154"/>
    </row>
    <row r="1195" spans="18:24" s="72" customFormat="1">
      <c r="R1195" s="154"/>
      <c r="S1195" s="154"/>
      <c r="T1195" s="154"/>
      <c r="U1195" s="154"/>
      <c r="V1195" s="154"/>
      <c r="W1195" s="154"/>
      <c r="X1195" s="154"/>
    </row>
    <row r="1196" spans="18:24" s="72" customFormat="1">
      <c r="R1196" s="154"/>
      <c r="S1196" s="154"/>
      <c r="T1196" s="154"/>
      <c r="U1196" s="154"/>
      <c r="V1196" s="154"/>
      <c r="W1196" s="154"/>
      <c r="X1196" s="154"/>
    </row>
    <row r="1197" spans="18:24" s="72" customFormat="1">
      <c r="R1197" s="154"/>
      <c r="S1197" s="154"/>
      <c r="T1197" s="154"/>
      <c r="U1197" s="154"/>
      <c r="V1197" s="154"/>
      <c r="W1197" s="154"/>
      <c r="X1197" s="154"/>
    </row>
    <row r="1198" spans="18:24" s="72" customFormat="1">
      <c r="R1198" s="154"/>
      <c r="S1198" s="154"/>
      <c r="T1198" s="154"/>
      <c r="U1198" s="154"/>
      <c r="V1198" s="154"/>
      <c r="W1198" s="154"/>
      <c r="X1198" s="154"/>
    </row>
    <row r="1199" spans="18:24" s="72" customFormat="1">
      <c r="R1199" s="154"/>
      <c r="S1199" s="154"/>
      <c r="T1199" s="154"/>
      <c r="U1199" s="154"/>
      <c r="V1199" s="154"/>
      <c r="W1199" s="154"/>
      <c r="X1199" s="154"/>
    </row>
    <row r="1200" spans="18:24" s="72" customFormat="1">
      <c r="R1200" s="154"/>
      <c r="S1200" s="154"/>
      <c r="T1200" s="154"/>
      <c r="U1200" s="154"/>
      <c r="V1200" s="154"/>
      <c r="W1200" s="154"/>
      <c r="X1200" s="154"/>
    </row>
    <row r="1201" spans="18:24" s="72" customFormat="1">
      <c r="R1201" s="154"/>
      <c r="S1201" s="154"/>
      <c r="T1201" s="154"/>
      <c r="U1201" s="154"/>
      <c r="V1201" s="154"/>
      <c r="W1201" s="154"/>
      <c r="X1201" s="154"/>
    </row>
    <row r="1202" spans="18:24" s="72" customFormat="1">
      <c r="R1202" s="154"/>
      <c r="S1202" s="154"/>
      <c r="T1202" s="154"/>
      <c r="U1202" s="154"/>
      <c r="V1202" s="154"/>
      <c r="W1202" s="154"/>
      <c r="X1202" s="154"/>
    </row>
    <row r="1203" spans="18:24" s="72" customFormat="1">
      <c r="R1203" s="154"/>
      <c r="S1203" s="154"/>
      <c r="T1203" s="154"/>
      <c r="U1203" s="154"/>
      <c r="V1203" s="154"/>
      <c r="W1203" s="154"/>
      <c r="X1203" s="154"/>
    </row>
    <row r="1204" spans="18:24" s="72" customFormat="1">
      <c r="R1204" s="154"/>
      <c r="S1204" s="154"/>
      <c r="T1204" s="154"/>
      <c r="U1204" s="154"/>
      <c r="V1204" s="154"/>
      <c r="W1204" s="154"/>
      <c r="X1204" s="154"/>
    </row>
    <row r="1205" spans="18:24" s="72" customFormat="1">
      <c r="R1205" s="154"/>
      <c r="S1205" s="154"/>
      <c r="T1205" s="154"/>
      <c r="U1205" s="154"/>
      <c r="V1205" s="154"/>
      <c r="W1205" s="154"/>
      <c r="X1205" s="154"/>
    </row>
    <row r="1206" spans="18:24" s="72" customFormat="1">
      <c r="R1206" s="154"/>
      <c r="S1206" s="154"/>
      <c r="T1206" s="154"/>
      <c r="U1206" s="154"/>
      <c r="V1206" s="154"/>
      <c r="W1206" s="154"/>
      <c r="X1206" s="154"/>
    </row>
    <row r="1207" spans="18:24" s="72" customFormat="1">
      <c r="R1207" s="154"/>
      <c r="S1207" s="154"/>
      <c r="T1207" s="154"/>
      <c r="U1207" s="154"/>
      <c r="V1207" s="154"/>
      <c r="W1207" s="154"/>
      <c r="X1207" s="154"/>
    </row>
    <row r="1208" spans="18:24" s="72" customFormat="1">
      <c r="R1208" s="154"/>
      <c r="S1208" s="154"/>
      <c r="T1208" s="154"/>
      <c r="U1208" s="154"/>
      <c r="V1208" s="154"/>
      <c r="W1208" s="154"/>
      <c r="X1208" s="154"/>
    </row>
    <row r="1209" spans="18:24" s="72" customFormat="1">
      <c r="R1209" s="154"/>
      <c r="S1209" s="154"/>
      <c r="T1209" s="154"/>
      <c r="U1209" s="154"/>
      <c r="V1209" s="154"/>
      <c r="W1209" s="154"/>
      <c r="X1209" s="154"/>
    </row>
    <row r="1210" spans="18:24" s="72" customFormat="1">
      <c r="R1210" s="154"/>
      <c r="S1210" s="154"/>
      <c r="T1210" s="154"/>
      <c r="U1210" s="154"/>
      <c r="V1210" s="154"/>
      <c r="W1210" s="154"/>
      <c r="X1210" s="154"/>
    </row>
    <row r="1211" spans="18:24" s="72" customFormat="1">
      <c r="R1211" s="154"/>
      <c r="S1211" s="154"/>
      <c r="T1211" s="154"/>
      <c r="U1211" s="154"/>
      <c r="V1211" s="154"/>
      <c r="W1211" s="154"/>
      <c r="X1211" s="154"/>
    </row>
    <row r="1212" spans="18:24" s="72" customFormat="1">
      <c r="R1212" s="154"/>
      <c r="S1212" s="154"/>
      <c r="T1212" s="154"/>
      <c r="U1212" s="154"/>
      <c r="V1212" s="154"/>
      <c r="W1212" s="154"/>
      <c r="X1212" s="154"/>
    </row>
    <row r="1213" spans="18:24" s="72" customFormat="1">
      <c r="R1213" s="154"/>
      <c r="S1213" s="154"/>
      <c r="T1213" s="154"/>
      <c r="U1213" s="154"/>
      <c r="V1213" s="154"/>
      <c r="W1213" s="154"/>
      <c r="X1213" s="154"/>
    </row>
    <row r="1214" spans="18:24" s="72" customFormat="1">
      <c r="R1214" s="154"/>
      <c r="S1214" s="154"/>
      <c r="T1214" s="154"/>
      <c r="U1214" s="154"/>
      <c r="V1214" s="154"/>
      <c r="W1214" s="154"/>
      <c r="X1214" s="154"/>
    </row>
    <row r="1215" spans="18:24" s="72" customFormat="1">
      <c r="R1215" s="154"/>
      <c r="S1215" s="154"/>
      <c r="T1215" s="154"/>
      <c r="U1215" s="154"/>
      <c r="V1215" s="154"/>
      <c r="W1215" s="154"/>
      <c r="X1215" s="154"/>
    </row>
    <row r="1216" spans="18:24" s="72" customFormat="1">
      <c r="R1216" s="154"/>
      <c r="S1216" s="154"/>
      <c r="T1216" s="154"/>
      <c r="U1216" s="154"/>
      <c r="V1216" s="154"/>
      <c r="W1216" s="154"/>
      <c r="X1216" s="154"/>
    </row>
    <row r="1217" spans="18:24" s="72" customFormat="1">
      <c r="R1217" s="154"/>
      <c r="S1217" s="154"/>
      <c r="T1217" s="154"/>
      <c r="U1217" s="154"/>
      <c r="V1217" s="154"/>
      <c r="W1217" s="154"/>
      <c r="X1217" s="154"/>
    </row>
    <row r="1218" spans="18:24" s="72" customFormat="1">
      <c r="R1218" s="154"/>
      <c r="S1218" s="154"/>
      <c r="T1218" s="154"/>
      <c r="U1218" s="154"/>
      <c r="V1218" s="154"/>
      <c r="W1218" s="154"/>
      <c r="X1218" s="154"/>
    </row>
    <row r="1219" spans="18:24" s="72" customFormat="1">
      <c r="R1219" s="154"/>
      <c r="S1219" s="154"/>
      <c r="T1219" s="154"/>
      <c r="U1219" s="154"/>
      <c r="V1219" s="154"/>
      <c r="W1219" s="154"/>
      <c r="X1219" s="154"/>
    </row>
    <row r="1220" spans="18:24" s="72" customFormat="1">
      <c r="R1220" s="154"/>
      <c r="S1220" s="154"/>
      <c r="T1220" s="154"/>
      <c r="U1220" s="154"/>
      <c r="V1220" s="154"/>
      <c r="W1220" s="154"/>
      <c r="X1220" s="154"/>
    </row>
    <row r="1221" spans="18:24" s="72" customFormat="1">
      <c r="R1221" s="154"/>
      <c r="S1221" s="154"/>
      <c r="T1221" s="154"/>
      <c r="U1221" s="154"/>
      <c r="V1221" s="154"/>
      <c r="W1221" s="154"/>
      <c r="X1221" s="154"/>
    </row>
    <row r="1222" spans="18:24" s="72" customFormat="1">
      <c r="R1222" s="154"/>
      <c r="S1222" s="154"/>
      <c r="T1222" s="154"/>
      <c r="U1222" s="154"/>
      <c r="V1222" s="154"/>
      <c r="W1222" s="154"/>
      <c r="X1222" s="154"/>
    </row>
    <row r="1223" spans="18:24" s="72" customFormat="1">
      <c r="R1223" s="154"/>
      <c r="S1223" s="154"/>
      <c r="T1223" s="154"/>
      <c r="U1223" s="154"/>
      <c r="V1223" s="154"/>
      <c r="W1223" s="154"/>
      <c r="X1223" s="154"/>
    </row>
    <row r="1224" spans="18:24" s="72" customFormat="1">
      <c r="R1224" s="154"/>
      <c r="S1224" s="154"/>
      <c r="T1224" s="154"/>
      <c r="U1224" s="154"/>
      <c r="V1224" s="154"/>
      <c r="W1224" s="154"/>
      <c r="X1224" s="154"/>
    </row>
    <row r="1225" spans="18:24" s="72" customFormat="1">
      <c r="R1225" s="154"/>
      <c r="S1225" s="154"/>
      <c r="T1225" s="154"/>
      <c r="U1225" s="154"/>
      <c r="V1225" s="154"/>
      <c r="W1225" s="154"/>
      <c r="X1225" s="154"/>
    </row>
    <row r="1226" spans="18:24" s="72" customFormat="1">
      <c r="R1226" s="154"/>
      <c r="S1226" s="154"/>
      <c r="T1226" s="154"/>
      <c r="U1226" s="154"/>
      <c r="V1226" s="154"/>
      <c r="W1226" s="154"/>
      <c r="X1226" s="154"/>
    </row>
    <row r="1227" spans="18:24" s="72" customFormat="1">
      <c r="R1227" s="154"/>
      <c r="S1227" s="154"/>
      <c r="T1227" s="154"/>
      <c r="U1227" s="154"/>
      <c r="V1227" s="154"/>
      <c r="W1227" s="154"/>
      <c r="X1227" s="154"/>
    </row>
    <row r="1228" spans="18:24" s="72" customFormat="1">
      <c r="R1228" s="154"/>
      <c r="S1228" s="154"/>
      <c r="T1228" s="154"/>
      <c r="U1228" s="154"/>
      <c r="V1228" s="154"/>
      <c r="W1228" s="154"/>
      <c r="X1228" s="154"/>
    </row>
    <row r="1229" spans="18:24" s="72" customFormat="1">
      <c r="R1229" s="154"/>
      <c r="S1229" s="154"/>
      <c r="T1229" s="154"/>
      <c r="U1229" s="154"/>
      <c r="V1229" s="154"/>
      <c r="W1229" s="154"/>
      <c r="X1229" s="154"/>
    </row>
    <row r="1230" spans="18:24" s="72" customFormat="1">
      <c r="R1230" s="154"/>
      <c r="S1230" s="154"/>
      <c r="T1230" s="154"/>
      <c r="U1230" s="154"/>
      <c r="V1230" s="154"/>
      <c r="W1230" s="154"/>
      <c r="X1230" s="154"/>
    </row>
    <row r="1231" spans="18:24" s="72" customFormat="1">
      <c r="R1231" s="154"/>
      <c r="S1231" s="154"/>
      <c r="T1231" s="154"/>
      <c r="U1231" s="154"/>
      <c r="V1231" s="154"/>
      <c r="W1231" s="154"/>
      <c r="X1231" s="154"/>
    </row>
    <row r="1232" spans="18:24" s="72" customFormat="1">
      <c r="R1232" s="154"/>
      <c r="S1232" s="154"/>
      <c r="T1232" s="154"/>
      <c r="U1232" s="154"/>
      <c r="V1232" s="154"/>
      <c r="W1232" s="154"/>
      <c r="X1232" s="154"/>
    </row>
    <row r="1233" spans="18:24" s="72" customFormat="1">
      <c r="R1233" s="154"/>
      <c r="S1233" s="154"/>
      <c r="T1233" s="154"/>
      <c r="U1233" s="154"/>
      <c r="V1233" s="154"/>
      <c r="W1233" s="154"/>
      <c r="X1233" s="154"/>
    </row>
    <row r="1234" spans="18:24" s="72" customFormat="1">
      <c r="R1234" s="154"/>
      <c r="S1234" s="154"/>
      <c r="T1234" s="154"/>
      <c r="U1234" s="154"/>
      <c r="V1234" s="154"/>
      <c r="W1234" s="154"/>
      <c r="X1234" s="154"/>
    </row>
    <row r="1235" spans="18:24" s="72" customFormat="1">
      <c r="R1235" s="154"/>
      <c r="S1235" s="154"/>
      <c r="T1235" s="154"/>
      <c r="U1235" s="154"/>
      <c r="V1235" s="154"/>
      <c r="W1235" s="154"/>
      <c r="X1235" s="154"/>
    </row>
    <row r="1236" spans="18:24" s="72" customFormat="1">
      <c r="R1236" s="154"/>
      <c r="S1236" s="154"/>
      <c r="T1236" s="154"/>
      <c r="U1236" s="154"/>
      <c r="V1236" s="154"/>
      <c r="W1236" s="154"/>
      <c r="X1236" s="154"/>
    </row>
    <row r="1237" spans="18:24" s="72" customFormat="1">
      <c r="R1237" s="154"/>
      <c r="S1237" s="154"/>
      <c r="T1237" s="154"/>
      <c r="U1237" s="154"/>
      <c r="V1237" s="154"/>
      <c r="W1237" s="154"/>
      <c r="X1237" s="154"/>
    </row>
    <row r="1238" spans="18:24" s="72" customFormat="1">
      <c r="R1238" s="154"/>
      <c r="S1238" s="154"/>
      <c r="T1238" s="154"/>
      <c r="U1238" s="154"/>
      <c r="V1238" s="154"/>
      <c r="W1238" s="154"/>
      <c r="X1238" s="154"/>
    </row>
    <row r="1239" spans="18:24" s="72" customFormat="1">
      <c r="R1239" s="154"/>
      <c r="S1239" s="154"/>
      <c r="T1239" s="154"/>
      <c r="U1239" s="154"/>
      <c r="V1239" s="154"/>
      <c r="W1239" s="154"/>
      <c r="X1239" s="154"/>
    </row>
    <row r="1240" spans="18:24" s="72" customFormat="1">
      <c r="R1240" s="154"/>
      <c r="S1240" s="154"/>
      <c r="T1240" s="154"/>
      <c r="U1240" s="154"/>
      <c r="V1240" s="154"/>
      <c r="W1240" s="154"/>
      <c r="X1240" s="154"/>
    </row>
    <row r="1241" spans="18:24" s="72" customFormat="1">
      <c r="R1241" s="154"/>
      <c r="S1241" s="154"/>
      <c r="T1241" s="154"/>
      <c r="U1241" s="154"/>
      <c r="V1241" s="154"/>
      <c r="W1241" s="154"/>
      <c r="X1241" s="154"/>
    </row>
    <row r="1242" spans="18:24" s="72" customFormat="1">
      <c r="R1242" s="154"/>
      <c r="S1242" s="154"/>
      <c r="T1242" s="154"/>
      <c r="U1242" s="154"/>
      <c r="V1242" s="154"/>
      <c r="W1242" s="154"/>
      <c r="X1242" s="154"/>
    </row>
    <row r="1243" spans="18:24" s="72" customFormat="1">
      <c r="R1243" s="154"/>
      <c r="S1243" s="154"/>
      <c r="T1243" s="154"/>
      <c r="U1243" s="154"/>
      <c r="V1243" s="154"/>
      <c r="W1243" s="154"/>
      <c r="X1243" s="154"/>
    </row>
    <row r="1244" spans="18:24" s="72" customFormat="1">
      <c r="R1244" s="154"/>
      <c r="S1244" s="154"/>
      <c r="T1244" s="154"/>
      <c r="U1244" s="154"/>
      <c r="V1244" s="154"/>
      <c r="W1244" s="154"/>
      <c r="X1244" s="154"/>
    </row>
    <row r="1245" spans="18:24" s="72" customFormat="1">
      <c r="R1245" s="154"/>
      <c r="S1245" s="154"/>
      <c r="T1245" s="154"/>
      <c r="U1245" s="154"/>
      <c r="V1245" s="154"/>
      <c r="W1245" s="154"/>
      <c r="X1245" s="154"/>
    </row>
    <row r="1246" spans="18:24" s="72" customFormat="1">
      <c r="R1246" s="154"/>
      <c r="S1246" s="154"/>
      <c r="T1246" s="154"/>
      <c r="U1246" s="154"/>
      <c r="V1246" s="154"/>
      <c r="W1246" s="154"/>
      <c r="X1246" s="154"/>
    </row>
    <row r="1247" spans="18:24" s="72" customFormat="1">
      <c r="R1247" s="154"/>
      <c r="S1247" s="154"/>
      <c r="T1247" s="154"/>
      <c r="U1247" s="154"/>
      <c r="V1247" s="154"/>
      <c r="W1247" s="154"/>
      <c r="X1247" s="154"/>
    </row>
    <row r="1248" spans="18:24" s="72" customFormat="1">
      <c r="R1248" s="154"/>
      <c r="S1248" s="154"/>
      <c r="T1248" s="154"/>
      <c r="U1248" s="154"/>
      <c r="V1248" s="154"/>
      <c r="W1248" s="154"/>
      <c r="X1248" s="154"/>
    </row>
    <row r="1249" spans="18:24" s="72" customFormat="1">
      <c r="R1249" s="154"/>
      <c r="S1249" s="154"/>
      <c r="T1249" s="154"/>
      <c r="U1249" s="154"/>
      <c r="V1249" s="154"/>
      <c r="W1249" s="154"/>
      <c r="X1249" s="154"/>
    </row>
    <row r="1250" spans="18:24" s="72" customFormat="1">
      <c r="R1250" s="154"/>
      <c r="S1250" s="154"/>
      <c r="T1250" s="154"/>
      <c r="U1250" s="154"/>
      <c r="V1250" s="154"/>
      <c r="W1250" s="154"/>
      <c r="X1250" s="154"/>
    </row>
    <row r="1251" spans="18:24" s="72" customFormat="1">
      <c r="R1251" s="154"/>
      <c r="S1251" s="154"/>
      <c r="T1251" s="154"/>
      <c r="U1251" s="154"/>
      <c r="V1251" s="154"/>
      <c r="W1251" s="154"/>
      <c r="X1251" s="154"/>
    </row>
    <row r="1252" spans="18:24" s="72" customFormat="1">
      <c r="R1252" s="154"/>
      <c r="S1252" s="154"/>
      <c r="T1252" s="154"/>
      <c r="U1252" s="154"/>
      <c r="V1252" s="154"/>
      <c r="W1252" s="154"/>
      <c r="X1252" s="154"/>
    </row>
    <row r="1253" spans="18:24" s="72" customFormat="1">
      <c r="R1253" s="154"/>
      <c r="S1253" s="154"/>
      <c r="T1253" s="154"/>
      <c r="U1253" s="154"/>
      <c r="V1253" s="154"/>
      <c r="W1253" s="154"/>
      <c r="X1253" s="154"/>
    </row>
    <row r="1254" spans="18:24" s="72" customFormat="1">
      <c r="R1254" s="154"/>
      <c r="S1254" s="154"/>
      <c r="T1254" s="154"/>
      <c r="U1254" s="154"/>
      <c r="V1254" s="154"/>
      <c r="W1254" s="154"/>
      <c r="X1254" s="154"/>
    </row>
    <row r="1255" spans="18:24" s="72" customFormat="1">
      <c r="R1255" s="154"/>
      <c r="S1255" s="154"/>
      <c r="T1255" s="154"/>
      <c r="U1255" s="154"/>
      <c r="V1255" s="154"/>
      <c r="W1255" s="154"/>
      <c r="X1255" s="154"/>
    </row>
    <row r="1256" spans="18:24" s="72" customFormat="1">
      <c r="R1256" s="154"/>
      <c r="S1256" s="154"/>
      <c r="T1256" s="154"/>
      <c r="U1256" s="154"/>
      <c r="V1256" s="154"/>
      <c r="W1256" s="154"/>
      <c r="X1256" s="154"/>
    </row>
    <row r="1257" spans="18:24" s="72" customFormat="1">
      <c r="R1257" s="154"/>
      <c r="S1257" s="154"/>
      <c r="T1257" s="154"/>
      <c r="U1257" s="154"/>
      <c r="V1257" s="154"/>
      <c r="W1257" s="154"/>
      <c r="X1257" s="154"/>
    </row>
    <row r="1258" spans="18:24" s="72" customFormat="1">
      <c r="R1258" s="154"/>
      <c r="S1258" s="154"/>
      <c r="T1258" s="154"/>
      <c r="U1258" s="154"/>
      <c r="V1258" s="154"/>
      <c r="W1258" s="154"/>
      <c r="X1258" s="154"/>
    </row>
    <row r="1259" spans="18:24" s="72" customFormat="1">
      <c r="R1259" s="154"/>
      <c r="S1259" s="154"/>
      <c r="T1259" s="154"/>
      <c r="U1259" s="154"/>
      <c r="V1259" s="154"/>
      <c r="W1259" s="154"/>
      <c r="X1259" s="154"/>
    </row>
    <row r="1260" spans="18:24" s="72" customFormat="1">
      <c r="R1260" s="154"/>
      <c r="S1260" s="154"/>
      <c r="T1260" s="154"/>
      <c r="U1260" s="154"/>
      <c r="V1260" s="154"/>
      <c r="W1260" s="154"/>
      <c r="X1260" s="154"/>
    </row>
    <row r="1261" spans="18:24" s="72" customFormat="1">
      <c r="R1261" s="154"/>
      <c r="S1261" s="154"/>
      <c r="T1261" s="154"/>
      <c r="U1261" s="154"/>
      <c r="V1261" s="154"/>
      <c r="W1261" s="154"/>
      <c r="X1261" s="154"/>
    </row>
    <row r="1262" spans="18:24" s="72" customFormat="1">
      <c r="R1262" s="154"/>
      <c r="S1262" s="154"/>
      <c r="T1262" s="154"/>
      <c r="U1262" s="154"/>
      <c r="V1262" s="154"/>
      <c r="W1262" s="154"/>
      <c r="X1262" s="154"/>
    </row>
    <row r="1263" spans="18:24" s="72" customFormat="1">
      <c r="R1263" s="154"/>
      <c r="S1263" s="154"/>
      <c r="T1263" s="154"/>
      <c r="U1263" s="154"/>
      <c r="V1263" s="154"/>
      <c r="W1263" s="154"/>
      <c r="X1263" s="154"/>
    </row>
    <row r="1264" spans="18:24" s="72" customFormat="1">
      <c r="R1264" s="154"/>
      <c r="S1264" s="154"/>
      <c r="T1264" s="154"/>
      <c r="U1264" s="154"/>
      <c r="V1264" s="154"/>
      <c r="W1264" s="154"/>
      <c r="X1264" s="154"/>
    </row>
    <row r="1265" spans="15:24" s="72" customFormat="1">
      <c r="R1265" s="154"/>
      <c r="S1265" s="154"/>
      <c r="T1265" s="154"/>
      <c r="U1265" s="154"/>
      <c r="V1265" s="154"/>
      <c r="W1265" s="154"/>
      <c r="X1265" s="154"/>
    </row>
    <row r="1266" spans="15:24" s="72" customFormat="1">
      <c r="R1266" s="154"/>
      <c r="S1266" s="154"/>
      <c r="T1266" s="154"/>
      <c r="U1266" s="154"/>
      <c r="V1266" s="154"/>
      <c r="W1266" s="154"/>
      <c r="X1266" s="154"/>
    </row>
    <row r="1267" spans="15:24" s="72" customFormat="1">
      <c r="R1267" s="154"/>
      <c r="S1267" s="154"/>
      <c r="T1267" s="154"/>
      <c r="U1267" s="154"/>
      <c r="V1267" s="154"/>
      <c r="W1267" s="154"/>
      <c r="X1267" s="154"/>
    </row>
    <row r="1268" spans="15:24" s="72" customFormat="1">
      <c r="R1268" s="154"/>
      <c r="S1268" s="154"/>
      <c r="T1268" s="154"/>
      <c r="U1268" s="154"/>
      <c r="V1268" s="154"/>
      <c r="W1268" s="154"/>
      <c r="X1268" s="154"/>
    </row>
    <row r="1269" spans="15:24" s="72" customFormat="1">
      <c r="R1269" s="154"/>
      <c r="S1269" s="154"/>
      <c r="T1269" s="154"/>
      <c r="U1269" s="154"/>
      <c r="V1269" s="154"/>
      <c r="W1269" s="154"/>
      <c r="X1269" s="154"/>
    </row>
    <row r="1270" spans="15:24" s="72" customFormat="1">
      <c r="R1270" s="154"/>
      <c r="S1270" s="154"/>
      <c r="T1270" s="154"/>
      <c r="U1270" s="154"/>
      <c r="V1270" s="154"/>
      <c r="W1270" s="154"/>
      <c r="X1270" s="154"/>
    </row>
    <row r="1271" spans="15:24">
      <c r="O1271" s="72"/>
      <c r="P1271" s="72"/>
      <c r="Q1271" s="72"/>
    </row>
  </sheetData>
  <sheetProtection algorithmName="SHA-512" hashValue="70bvynxnNIJEs0V86ORHY0lNmXPDgXSnUwxTVXEvJxlHsef93fsz48LezXJIvoPNzjP0O1vQo9LGmufy5Kd1TA==" saltValue="Nn+UT9Fb9dJvfUvBHHN1ow==" spinCount="100000" sheet="1" objects="1" scenarios="1"/>
  <protectedRanges>
    <protectedRange sqref="B26:G30" name="範囲3"/>
    <protectedRange sqref="B20:G24" name="範囲2"/>
    <protectedRange sqref="C5:G16" name="範囲1"/>
  </protectedRanges>
  <mergeCells count="2">
    <mergeCell ref="K3:M3"/>
    <mergeCell ref="O3:Q3"/>
  </mergeCells>
  <phoneticPr fontId="9"/>
  <pageMargins left="0.7" right="0.7" top="0.78740157499999996" bottom="0.78740157499999996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5E7DF-93B7-4003-B243-4C8E2DB35BF8}">
  <dimension ref="A1:Y679"/>
  <sheetViews>
    <sheetView showGridLines="0" topLeftCell="A24" workbookViewId="0">
      <selection activeCell="G48" sqref="G48"/>
    </sheetView>
  </sheetViews>
  <sheetFormatPr defaultColWidth="10.77734375" defaultRowHeight="15.75"/>
  <cols>
    <col min="1" max="1" width="1.5546875" style="713" customWidth="1"/>
    <col min="2" max="2" width="13.5546875" style="442" customWidth="1"/>
    <col min="3" max="3" width="24.21875" style="442" customWidth="1"/>
    <col min="4" max="4" width="9.33203125" style="442" customWidth="1"/>
    <col min="5" max="6" width="19" style="442" customWidth="1"/>
    <col min="7" max="7" width="23.6640625" style="442" customWidth="1"/>
    <col min="8" max="9" width="1.5546875" style="442" customWidth="1"/>
    <col min="10" max="10" width="19" style="442" customWidth="1"/>
    <col min="11" max="11" width="10.77734375" style="442" customWidth="1"/>
    <col min="12" max="14" width="10.77734375" style="442"/>
    <col min="15" max="17" width="10.77734375" style="713"/>
    <col min="18" max="19" width="1.5546875" style="713" customWidth="1"/>
    <col min="20" max="20" width="22" style="713" customWidth="1"/>
    <col min="21" max="21" width="12.77734375" style="713" customWidth="1"/>
    <col min="22" max="24" width="10.77734375" style="713"/>
    <col min="25" max="25" width="22.33203125" style="713" bestFit="1" customWidth="1"/>
    <col min="26" max="16384" width="10.77734375" style="713"/>
  </cols>
  <sheetData>
    <row r="1" spans="1:25" s="442" customFormat="1" ht="16.5" thickBot="1">
      <c r="A1" s="615" t="s">
        <v>147</v>
      </c>
      <c r="B1" s="616"/>
      <c r="D1" s="616"/>
      <c r="I1" s="617" t="s">
        <v>48</v>
      </c>
      <c r="O1" s="619"/>
      <c r="P1" s="619"/>
      <c r="Q1" s="619"/>
      <c r="S1" s="615" t="s">
        <v>79</v>
      </c>
    </row>
    <row r="2" spans="1:25" s="442" customFormat="1" ht="17.25">
      <c r="B2" s="837"/>
      <c r="C2" s="838"/>
      <c r="D2" s="839"/>
      <c r="E2" s="840" t="s">
        <v>77</v>
      </c>
      <c r="F2" s="841"/>
      <c r="G2" s="842" t="s">
        <v>223</v>
      </c>
      <c r="J2" s="626"/>
      <c r="K2" s="627" t="s">
        <v>325</v>
      </c>
      <c r="L2" s="627"/>
      <c r="M2" s="627"/>
      <c r="N2" s="627"/>
      <c r="O2" s="627"/>
      <c r="P2" s="627"/>
      <c r="Q2" s="629"/>
      <c r="T2" s="630"/>
      <c r="U2" s="631"/>
      <c r="V2" s="843" t="s">
        <v>313</v>
      </c>
      <c r="W2" s="843"/>
      <c r="X2" s="843"/>
      <c r="Y2" s="844" t="s">
        <v>235</v>
      </c>
    </row>
    <row r="3" spans="1:25" s="442" customFormat="1">
      <c r="B3" s="845" t="s">
        <v>76</v>
      </c>
      <c r="C3" s="846" t="s">
        <v>180</v>
      </c>
      <c r="D3" s="847" t="s">
        <v>3</v>
      </c>
      <c r="E3" s="848" t="s">
        <v>551</v>
      </c>
      <c r="F3" s="846" t="s">
        <v>46</v>
      </c>
      <c r="G3" s="638" t="s">
        <v>83</v>
      </c>
      <c r="J3" s="639" t="s">
        <v>181</v>
      </c>
      <c r="K3" s="640" t="s">
        <v>553</v>
      </c>
      <c r="L3" s="640"/>
      <c r="M3" s="641"/>
      <c r="N3" s="642" t="s">
        <v>522</v>
      </c>
      <c r="O3" s="849" t="s">
        <v>49</v>
      </c>
      <c r="P3" s="640"/>
      <c r="Q3" s="644"/>
      <c r="T3" s="645" t="s">
        <v>181</v>
      </c>
      <c r="U3" s="646" t="s">
        <v>81</v>
      </c>
      <c r="V3" s="648" t="s">
        <v>50</v>
      </c>
      <c r="W3" s="648" t="s">
        <v>51</v>
      </c>
      <c r="X3" s="648" t="s">
        <v>139</v>
      </c>
      <c r="Y3" s="850"/>
    </row>
    <row r="4" spans="1:25" s="442" customFormat="1" ht="16.5" thickBot="1">
      <c r="B4" s="851"/>
      <c r="C4" s="852"/>
      <c r="D4" s="655"/>
      <c r="E4" s="654"/>
      <c r="F4" s="852"/>
      <c r="G4" s="656"/>
      <c r="H4" s="657"/>
      <c r="J4" s="658"/>
      <c r="K4" s="659" t="s">
        <v>50</v>
      </c>
      <c r="L4" s="660" t="s">
        <v>51</v>
      </c>
      <c r="M4" s="660" t="s">
        <v>139</v>
      </c>
      <c r="N4" s="853"/>
      <c r="O4" s="660" t="s">
        <v>50</v>
      </c>
      <c r="P4" s="660" t="s">
        <v>51</v>
      </c>
      <c r="Q4" s="662" t="s">
        <v>139</v>
      </c>
      <c r="T4" s="663"/>
      <c r="U4" s="664"/>
      <c r="V4" s="666"/>
      <c r="W4" s="666"/>
      <c r="X4" s="666"/>
      <c r="Y4" s="854"/>
    </row>
    <row r="5" spans="1:25" s="442" customFormat="1" ht="18.75" customHeight="1">
      <c r="B5" s="805"/>
      <c r="C5" s="760" t="s">
        <v>39</v>
      </c>
      <c r="D5" s="806" t="s">
        <v>0</v>
      </c>
      <c r="E5" s="762"/>
      <c r="F5" s="807"/>
      <c r="G5" s="808" t="s">
        <v>84</v>
      </c>
      <c r="J5" s="855" t="s">
        <v>146</v>
      </c>
      <c r="K5" s="856">
        <f>$G$12*V5</f>
        <v>0</v>
      </c>
      <c r="L5" s="857">
        <f>$G$12*W5</f>
        <v>0</v>
      </c>
      <c r="M5" s="857">
        <f>$G$12*X5</f>
        <v>0</v>
      </c>
      <c r="N5" s="857" t="s">
        <v>52</v>
      </c>
      <c r="O5" s="857">
        <f>$G$12*V5</f>
        <v>0</v>
      </c>
      <c r="P5" s="857">
        <f>$G$12*W5</f>
        <v>0</v>
      </c>
      <c r="Q5" s="858">
        <f>$G$12*X5</f>
        <v>0</v>
      </c>
      <c r="T5" s="859" t="s">
        <v>146</v>
      </c>
      <c r="U5" s="860" t="s">
        <v>0</v>
      </c>
      <c r="V5" s="861">
        <f>バックグラウンドデータ!E6</f>
        <v>-1</v>
      </c>
      <c r="W5" s="862">
        <f>バックグラウンドデータ!F6</f>
        <v>-1</v>
      </c>
      <c r="X5" s="862">
        <f>バックグラウンドデータ!G6</f>
        <v>-1</v>
      </c>
      <c r="Y5" s="863" t="str">
        <f>バックグラウンドデータ!H6</f>
        <v>ガイドライン既定値</v>
      </c>
    </row>
    <row r="6" spans="1:25" s="442" customFormat="1">
      <c r="B6" s="729"/>
      <c r="C6" s="765" t="s">
        <v>32</v>
      </c>
      <c r="D6" s="809" t="s">
        <v>0</v>
      </c>
      <c r="E6" s="767"/>
      <c r="F6" s="810"/>
      <c r="G6" s="734" t="s">
        <v>84</v>
      </c>
      <c r="J6" s="864" t="s">
        <v>82</v>
      </c>
      <c r="K6" s="676">
        <f t="shared" ref="K6:L8" si="0">$E5*V6</f>
        <v>0</v>
      </c>
      <c r="L6" s="677">
        <f t="shared" si="0"/>
        <v>0</v>
      </c>
      <c r="M6" s="677">
        <f>$E5*X6</f>
        <v>0</v>
      </c>
      <c r="N6" s="677" t="s">
        <v>52</v>
      </c>
      <c r="O6" s="677">
        <f t="shared" ref="O6:Q10" si="1">$F5*V6</f>
        <v>0</v>
      </c>
      <c r="P6" s="677">
        <f t="shared" si="1"/>
        <v>0</v>
      </c>
      <c r="Q6" s="678">
        <f t="shared" si="1"/>
        <v>0</v>
      </c>
      <c r="T6" s="865" t="s">
        <v>82</v>
      </c>
      <c r="U6" s="866" t="s">
        <v>0</v>
      </c>
      <c r="V6" s="867">
        <f>バックグラウンドデータ!E10</f>
        <v>0.14799999999999999</v>
      </c>
      <c r="W6" s="868">
        <f>バックグラウンドデータ!F10</f>
        <v>8.0100000000000005E-2</v>
      </c>
      <c r="X6" s="868">
        <f>バックグラウンドデータ!G10</f>
        <v>7.0400000000000003E-3</v>
      </c>
      <c r="Y6" s="869" t="str">
        <f>バックグラウンドデータ!H10</f>
        <v>ガイドライン既定値</v>
      </c>
    </row>
    <row r="7" spans="1:25" s="442" customFormat="1">
      <c r="B7" s="729" t="s">
        <v>148</v>
      </c>
      <c r="C7" s="765" t="s">
        <v>40</v>
      </c>
      <c r="D7" s="809" t="s">
        <v>1</v>
      </c>
      <c r="E7" s="767"/>
      <c r="F7" s="810"/>
      <c r="G7" s="734" t="s">
        <v>84</v>
      </c>
      <c r="J7" s="675" t="s">
        <v>21</v>
      </c>
      <c r="K7" s="676">
        <f t="shared" si="0"/>
        <v>0</v>
      </c>
      <c r="L7" s="677">
        <f t="shared" si="0"/>
        <v>0</v>
      </c>
      <c r="M7" s="677">
        <f>$E6*X7</f>
        <v>0</v>
      </c>
      <c r="N7" s="677" t="s">
        <v>52</v>
      </c>
      <c r="O7" s="677">
        <f t="shared" si="1"/>
        <v>0</v>
      </c>
      <c r="P7" s="677">
        <f t="shared" si="1"/>
        <v>0</v>
      </c>
      <c r="Q7" s="678">
        <f t="shared" si="1"/>
        <v>0</v>
      </c>
      <c r="T7" s="870" t="s">
        <v>32</v>
      </c>
      <c r="U7" s="871" t="s">
        <v>0</v>
      </c>
      <c r="V7" s="872">
        <f>バックグラウンドデータ!E18</f>
        <v>9.82</v>
      </c>
      <c r="W7" s="873">
        <f>バックグラウンドデータ!F18</f>
        <v>7.56</v>
      </c>
      <c r="X7" s="873">
        <f>バックグラウンドデータ!G18</f>
        <v>0.318</v>
      </c>
      <c r="Y7" s="869" t="str">
        <f>バックグラウンドデータ!H18</f>
        <v>ガイドライン既定値</v>
      </c>
    </row>
    <row r="8" spans="1:25" s="442" customFormat="1">
      <c r="B8" s="729"/>
      <c r="C8" s="811" t="s">
        <v>23</v>
      </c>
      <c r="D8" s="812" t="s">
        <v>142</v>
      </c>
      <c r="E8" s="813"/>
      <c r="F8" s="814"/>
      <c r="G8" s="734" t="s">
        <v>84</v>
      </c>
      <c r="J8" s="675" t="s">
        <v>22</v>
      </c>
      <c r="K8" s="676">
        <f t="shared" si="0"/>
        <v>0</v>
      </c>
      <c r="L8" s="677">
        <f t="shared" si="0"/>
        <v>0</v>
      </c>
      <c r="M8" s="677">
        <f>$E7*X8</f>
        <v>0</v>
      </c>
      <c r="N8" s="677" t="s">
        <v>52</v>
      </c>
      <c r="O8" s="677">
        <f t="shared" si="1"/>
        <v>0</v>
      </c>
      <c r="P8" s="677">
        <f t="shared" si="1"/>
        <v>0</v>
      </c>
      <c r="Q8" s="678">
        <f t="shared" si="1"/>
        <v>0</v>
      </c>
      <c r="T8" s="870" t="s">
        <v>40</v>
      </c>
      <c r="U8" s="871" t="s">
        <v>1</v>
      </c>
      <c r="V8" s="872">
        <f>バックグラウンドデータ!E22</f>
        <v>0.50600000000000001</v>
      </c>
      <c r="W8" s="873">
        <f>バックグラウンドデータ!F22</f>
        <v>0.158</v>
      </c>
      <c r="X8" s="873">
        <f>バックグラウンドデータ!G22</f>
        <v>6.6499999999999997E-3</v>
      </c>
      <c r="Y8" s="869" t="str">
        <f>バックグラウンドデータ!H22</f>
        <v>ガイドライン既定値</v>
      </c>
    </row>
    <row r="9" spans="1:25" s="442" customFormat="1" ht="16.5" thickBot="1">
      <c r="B9" s="769"/>
      <c r="C9" s="811" t="s">
        <v>115</v>
      </c>
      <c r="D9" s="812" t="s">
        <v>78</v>
      </c>
      <c r="E9" s="813"/>
      <c r="F9" s="814"/>
      <c r="G9" s="774" t="s">
        <v>84</v>
      </c>
      <c r="J9" s="675" t="s">
        <v>23</v>
      </c>
      <c r="K9" s="676">
        <f>$E8*V9</f>
        <v>0</v>
      </c>
      <c r="L9" s="677">
        <f>$E8*W9</f>
        <v>0</v>
      </c>
      <c r="M9" s="677">
        <f>$E8*X9</f>
        <v>0</v>
      </c>
      <c r="N9" s="677" t="s">
        <v>52</v>
      </c>
      <c r="O9" s="677">
        <f t="shared" si="1"/>
        <v>0</v>
      </c>
      <c r="P9" s="677">
        <f t="shared" si="1"/>
        <v>0</v>
      </c>
      <c r="Q9" s="678">
        <f t="shared" si="1"/>
        <v>0</v>
      </c>
      <c r="T9" s="870" t="s">
        <v>23</v>
      </c>
      <c r="U9" s="871" t="s">
        <v>2</v>
      </c>
      <c r="V9" s="872">
        <f>バックグラウンドデータ!E26</f>
        <v>5.0999999999999997E-2</v>
      </c>
      <c r="W9" s="873">
        <f>バックグラウンドデータ!F26</f>
        <v>5.0999999999999997E-2</v>
      </c>
      <c r="X9" s="873">
        <f>バックグラウンドデータ!G26</f>
        <v>2.2399999999999998E-3</v>
      </c>
      <c r="Y9" s="869" t="str">
        <f>バックグラウンドデータ!H26</f>
        <v>ガイドライン既定値</v>
      </c>
    </row>
    <row r="10" spans="1:25" s="442" customFormat="1">
      <c r="B10" s="759"/>
      <c r="C10" s="760" t="s">
        <v>27</v>
      </c>
      <c r="D10" s="806" t="s">
        <v>184</v>
      </c>
      <c r="E10" s="815"/>
      <c r="F10" s="816"/>
      <c r="G10" s="817">
        <f>F10*44/2</f>
        <v>0</v>
      </c>
      <c r="H10" s="704"/>
      <c r="J10" s="686" t="s">
        <v>116</v>
      </c>
      <c r="K10" s="687">
        <f>$E9*V10</f>
        <v>0</v>
      </c>
      <c r="L10" s="688">
        <f>$E9*W10</f>
        <v>0</v>
      </c>
      <c r="M10" s="688">
        <f>$E9*X10</f>
        <v>0</v>
      </c>
      <c r="N10" s="688" t="s">
        <v>52</v>
      </c>
      <c r="O10" s="688">
        <f t="shared" si="1"/>
        <v>0</v>
      </c>
      <c r="P10" s="688">
        <f t="shared" si="1"/>
        <v>0</v>
      </c>
      <c r="Q10" s="689">
        <f t="shared" si="1"/>
        <v>0</v>
      </c>
      <c r="T10" s="870" t="s">
        <v>115</v>
      </c>
      <c r="U10" s="871" t="s">
        <v>0</v>
      </c>
      <c r="V10" s="872">
        <f>バックグラウンドデータ!E41</f>
        <v>0.23177374733970449</v>
      </c>
      <c r="W10" s="873">
        <f>バックグラウンドデータ!E41</f>
        <v>0.23177374733970449</v>
      </c>
      <c r="X10" s="874">
        <f>バックグラウンドデータ!E41</f>
        <v>0.23177374733970449</v>
      </c>
      <c r="Y10" s="875" t="str">
        <f>バックグラウンドデータ!F41</f>
        <v>3EID</v>
      </c>
    </row>
    <row r="11" spans="1:25" s="442" customFormat="1" ht="16.5" thickBot="1">
      <c r="B11" s="729" t="s">
        <v>217</v>
      </c>
      <c r="C11" s="818" t="s">
        <v>32</v>
      </c>
      <c r="D11" s="819" t="s">
        <v>184</v>
      </c>
      <c r="E11" s="820"/>
      <c r="F11" s="821"/>
      <c r="G11" s="822">
        <v>0</v>
      </c>
      <c r="H11" s="704"/>
      <c r="J11" s="694" t="s">
        <v>522</v>
      </c>
      <c r="K11" s="695" t="s">
        <v>52</v>
      </c>
      <c r="L11" s="696" t="s">
        <v>52</v>
      </c>
      <c r="M11" s="696" t="s">
        <v>52</v>
      </c>
      <c r="N11" s="696">
        <f>E10*28*V11+E11*2*V12</f>
        <v>0</v>
      </c>
      <c r="O11" s="696" t="s">
        <v>52</v>
      </c>
      <c r="P11" s="696" t="s">
        <v>52</v>
      </c>
      <c r="Q11" s="697" t="s">
        <v>52</v>
      </c>
      <c r="T11" s="870" t="s">
        <v>526</v>
      </c>
      <c r="U11" s="871" t="s">
        <v>0</v>
      </c>
      <c r="V11" s="872">
        <f>バックグラウンドデータ!E52</f>
        <v>0.11909569550635822</v>
      </c>
      <c r="W11" s="873" t="s">
        <v>197</v>
      </c>
      <c r="X11" s="874" t="s">
        <v>197</v>
      </c>
      <c r="Y11" s="875" t="str">
        <f>バックグラウンドデータ!F52</f>
        <v>3EID</v>
      </c>
    </row>
    <row r="12" spans="1:25" s="442" customFormat="1" ht="16.5" thickBot="1">
      <c r="B12" s="769"/>
      <c r="C12" s="823" t="s">
        <v>24</v>
      </c>
      <c r="D12" s="824" t="s">
        <v>189</v>
      </c>
      <c r="E12" s="825">
        <f>SUM(E10:E11)</f>
        <v>0</v>
      </c>
      <c r="F12" s="826">
        <f>SUM(F10:F11)</f>
        <v>0</v>
      </c>
      <c r="G12" s="827">
        <f>SUM(G10:G11)</f>
        <v>0</v>
      </c>
      <c r="H12" s="704"/>
      <c r="J12" s="705" t="s">
        <v>188</v>
      </c>
      <c r="K12" s="706">
        <f t="shared" ref="K12:Q12" si="2">SUM(K5:K11)</f>
        <v>0</v>
      </c>
      <c r="L12" s="707">
        <f>SUM(L5:L11)</f>
        <v>0</v>
      </c>
      <c r="M12" s="707">
        <f t="shared" si="2"/>
        <v>0</v>
      </c>
      <c r="N12" s="707">
        <f>SUM(N5:N11)</f>
        <v>0</v>
      </c>
      <c r="O12" s="707">
        <f t="shared" si="2"/>
        <v>0</v>
      </c>
      <c r="P12" s="707">
        <f t="shared" si="2"/>
        <v>0</v>
      </c>
      <c r="Q12" s="708">
        <f t="shared" si="2"/>
        <v>0</v>
      </c>
      <c r="T12" s="876" t="s">
        <v>527</v>
      </c>
      <c r="U12" s="877" t="s">
        <v>0</v>
      </c>
      <c r="V12" s="878">
        <f>バックグラウンドデータ!E18</f>
        <v>9.82</v>
      </c>
      <c r="W12" s="879" t="s">
        <v>197</v>
      </c>
      <c r="X12" s="880" t="s">
        <v>197</v>
      </c>
      <c r="Y12" s="881" t="str">
        <f>バックグラウンドデータ!H18</f>
        <v>ガイドライン既定値</v>
      </c>
    </row>
    <row r="13" spans="1:25" s="442" customFormat="1" ht="16.5" thickBot="1">
      <c r="B13" s="780"/>
      <c r="C13" s="828" t="s">
        <v>37</v>
      </c>
      <c r="D13" s="829" t="s">
        <v>78</v>
      </c>
      <c r="E13" s="783"/>
      <c r="F13" s="783"/>
      <c r="G13" s="784"/>
      <c r="H13" s="704"/>
      <c r="J13" s="705" t="s">
        <v>218</v>
      </c>
      <c r="K13" s="709">
        <f>-(K12-$N$12)</f>
        <v>0</v>
      </c>
      <c r="L13" s="884">
        <f t="shared" ref="L13:Q13" si="3">-(L12-$N$12)</f>
        <v>0</v>
      </c>
      <c r="M13" s="884">
        <f t="shared" si="3"/>
        <v>0</v>
      </c>
      <c r="N13" s="710" t="s">
        <v>52</v>
      </c>
      <c r="O13" s="884">
        <f t="shared" si="3"/>
        <v>0</v>
      </c>
      <c r="P13" s="884">
        <f t="shared" si="3"/>
        <v>0</v>
      </c>
      <c r="Q13" s="884">
        <f t="shared" si="3"/>
        <v>0</v>
      </c>
    </row>
    <row r="14" spans="1:25" s="442" customFormat="1">
      <c r="B14" s="780"/>
      <c r="C14" s="787" t="s">
        <v>39</v>
      </c>
      <c r="D14" s="831" t="s">
        <v>78</v>
      </c>
      <c r="E14" s="787"/>
      <c r="F14" s="787"/>
      <c r="G14" s="785"/>
      <c r="H14" s="704"/>
    </row>
    <row r="15" spans="1:25" s="442" customFormat="1">
      <c r="B15" s="780" t="s">
        <v>149</v>
      </c>
      <c r="C15" s="787" t="s">
        <v>30</v>
      </c>
      <c r="D15" s="831" t="s">
        <v>78</v>
      </c>
      <c r="E15" s="787"/>
      <c r="F15" s="787"/>
      <c r="G15" s="785"/>
      <c r="H15" s="704"/>
      <c r="I15" s="617" t="s">
        <v>151</v>
      </c>
    </row>
    <row r="16" spans="1:25" s="442" customFormat="1">
      <c r="B16" s="832"/>
      <c r="C16" s="787" t="s">
        <v>95</v>
      </c>
      <c r="D16" s="831" t="s">
        <v>78</v>
      </c>
      <c r="E16" s="787"/>
      <c r="F16" s="787"/>
      <c r="G16" s="785"/>
      <c r="H16" s="704"/>
    </row>
    <row r="17" spans="1:7" s="442" customFormat="1">
      <c r="B17" s="833"/>
      <c r="C17" s="791" t="s">
        <v>96</v>
      </c>
      <c r="D17" s="834" t="s">
        <v>73</v>
      </c>
      <c r="E17" s="791"/>
      <c r="F17" s="791"/>
      <c r="G17" s="789"/>
    </row>
    <row r="18" spans="1:7" s="442" customFormat="1">
      <c r="B18" s="889" t="s">
        <v>219</v>
      </c>
      <c r="C18" s="704"/>
      <c r="D18" s="704"/>
      <c r="E18" s="704"/>
      <c r="F18" s="704"/>
      <c r="G18" s="704"/>
    </row>
    <row r="19" spans="1:7" s="442" customFormat="1" ht="16.5" thickBot="1">
      <c r="A19" s="615" t="s">
        <v>153</v>
      </c>
    </row>
    <row r="20" spans="1:7" s="442" customFormat="1">
      <c r="B20" s="742" t="s">
        <v>553</v>
      </c>
      <c r="C20" s="743"/>
      <c r="D20" s="743"/>
      <c r="E20" s="743"/>
      <c r="F20" s="743"/>
      <c r="G20" s="744"/>
    </row>
    <row r="21" spans="1:7" s="442" customFormat="1">
      <c r="B21" s="792"/>
      <c r="C21" s="793"/>
      <c r="D21" s="793"/>
      <c r="E21" s="793"/>
      <c r="F21" s="793"/>
      <c r="G21" s="794"/>
    </row>
    <row r="22" spans="1:7" s="442" customFormat="1">
      <c r="B22" s="795"/>
      <c r="C22" s="796"/>
      <c r="D22" s="796"/>
      <c r="E22" s="796"/>
      <c r="F22" s="796"/>
      <c r="G22" s="797"/>
    </row>
    <row r="23" spans="1:7" s="442" customFormat="1">
      <c r="B23" s="795"/>
      <c r="C23" s="796"/>
      <c r="D23" s="796"/>
      <c r="E23" s="796"/>
      <c r="F23" s="796"/>
      <c r="G23" s="797"/>
    </row>
    <row r="24" spans="1:7" s="442" customFormat="1">
      <c r="B24" s="795"/>
      <c r="C24" s="796"/>
      <c r="D24" s="796"/>
      <c r="E24" s="796"/>
      <c r="F24" s="796"/>
      <c r="G24" s="797"/>
    </row>
    <row r="25" spans="1:7" s="442" customFormat="1" ht="16.5" thickBot="1">
      <c r="B25" s="798"/>
      <c r="C25" s="799"/>
      <c r="D25" s="799"/>
      <c r="E25" s="799"/>
      <c r="F25" s="799"/>
      <c r="G25" s="800"/>
    </row>
    <row r="26" spans="1:7" s="442" customFormat="1">
      <c r="B26" s="801" t="s">
        <v>66</v>
      </c>
      <c r="C26" s="802"/>
      <c r="D26" s="802"/>
      <c r="E26" s="802"/>
      <c r="F26" s="802"/>
      <c r="G26" s="835"/>
    </row>
    <row r="27" spans="1:7" s="442" customFormat="1">
      <c r="B27" s="803"/>
      <c r="C27" s="793"/>
      <c r="D27" s="793"/>
      <c r="E27" s="793"/>
      <c r="F27" s="793"/>
      <c r="G27" s="794"/>
    </row>
    <row r="28" spans="1:7" s="442" customFormat="1">
      <c r="B28" s="804"/>
      <c r="C28" s="796"/>
      <c r="D28" s="796"/>
      <c r="E28" s="796"/>
      <c r="F28" s="796"/>
      <c r="G28" s="797"/>
    </row>
    <row r="29" spans="1:7" s="442" customFormat="1">
      <c r="B29" s="795"/>
      <c r="C29" s="796"/>
      <c r="D29" s="796"/>
      <c r="E29" s="796"/>
      <c r="F29" s="796"/>
      <c r="G29" s="797"/>
    </row>
    <row r="30" spans="1:7" s="442" customFormat="1">
      <c r="B30" s="795"/>
      <c r="C30" s="796"/>
      <c r="D30" s="796"/>
      <c r="E30" s="796"/>
      <c r="F30" s="796"/>
      <c r="G30" s="797"/>
    </row>
    <row r="31" spans="1:7" s="442" customFormat="1" ht="16.5" thickBot="1">
      <c r="B31" s="798"/>
      <c r="C31" s="799"/>
      <c r="D31" s="799"/>
      <c r="E31" s="799"/>
      <c r="F31" s="799"/>
      <c r="G31" s="800"/>
    </row>
    <row r="32" spans="1:7" s="442" customFormat="1"/>
    <row r="33" spans="1:1" s="442" customFormat="1">
      <c r="A33" s="615" t="s">
        <v>327</v>
      </c>
    </row>
    <row r="34" spans="1:1" s="442" customFormat="1"/>
    <row r="35" spans="1:1" s="442" customFormat="1"/>
    <row r="36" spans="1:1" s="442" customFormat="1"/>
    <row r="37" spans="1:1" s="442" customFormat="1"/>
    <row r="38" spans="1:1" s="442" customFormat="1"/>
    <row r="39" spans="1:1" s="442" customFormat="1"/>
    <row r="40" spans="1:1" s="442" customFormat="1"/>
    <row r="41" spans="1:1" s="442" customFormat="1"/>
    <row r="42" spans="1:1" s="442" customFormat="1"/>
    <row r="43" spans="1:1" s="442" customFormat="1"/>
    <row r="44" spans="1:1" s="442" customFormat="1"/>
    <row r="45" spans="1:1" s="442" customFormat="1"/>
    <row r="46" spans="1:1" s="442" customFormat="1" ht="18.75" customHeight="1"/>
    <row r="47" spans="1:1" s="442" customFormat="1"/>
    <row r="48" spans="1:1" s="442" customFormat="1"/>
    <row r="49" spans="2:2" s="442" customFormat="1"/>
    <row r="50" spans="2:2" s="442" customFormat="1"/>
    <row r="51" spans="2:2" s="442" customFormat="1"/>
    <row r="52" spans="2:2" s="442" customFormat="1" ht="18.75" customHeight="1"/>
    <row r="53" spans="2:2" s="442" customFormat="1"/>
    <row r="54" spans="2:2" s="442" customFormat="1"/>
    <row r="55" spans="2:2" s="442" customFormat="1"/>
    <row r="56" spans="2:2" s="442" customFormat="1"/>
    <row r="57" spans="2:2" s="442" customFormat="1"/>
    <row r="58" spans="2:2" s="442" customFormat="1" ht="18.75" customHeight="1">
      <c r="B58" s="442" t="s">
        <v>393</v>
      </c>
    </row>
    <row r="59" spans="2:2" s="442" customFormat="1">
      <c r="B59" s="442" t="s">
        <v>482</v>
      </c>
    </row>
    <row r="60" spans="2:2" s="442" customFormat="1"/>
    <row r="61" spans="2:2" s="442" customFormat="1"/>
    <row r="62" spans="2:2" s="442" customFormat="1"/>
    <row r="63" spans="2:2" s="442" customFormat="1"/>
    <row r="64" spans="2:2" s="442" customFormat="1"/>
    <row r="65" s="442" customFormat="1"/>
    <row r="66" s="442" customFormat="1"/>
    <row r="67" s="442" customFormat="1"/>
    <row r="68" s="442" customFormat="1"/>
    <row r="69" s="442" customFormat="1" ht="18.75" customHeight="1"/>
    <row r="70" s="442" customFormat="1"/>
    <row r="71" s="442" customFormat="1"/>
    <row r="72" s="442" customFormat="1"/>
    <row r="73" s="442" customFormat="1"/>
    <row r="74" s="442" customFormat="1"/>
    <row r="75" s="442" customFormat="1"/>
    <row r="76" s="442" customFormat="1"/>
    <row r="77" s="442" customFormat="1"/>
    <row r="78" s="442" customFormat="1"/>
    <row r="79" s="442" customFormat="1"/>
    <row r="80" s="442" customFormat="1"/>
    <row r="81" spans="2:4" s="442" customFormat="1"/>
    <row r="82" spans="2:4" s="442" customFormat="1"/>
    <row r="83" spans="2:4" s="442" customFormat="1"/>
    <row r="84" spans="2:4" s="442" customFormat="1"/>
    <row r="85" spans="2:4" s="442" customFormat="1">
      <c r="B85" s="712"/>
      <c r="D85" s="704"/>
    </row>
    <row r="86" spans="2:4" s="442" customFormat="1">
      <c r="B86" s="712"/>
      <c r="D86" s="704"/>
    </row>
    <row r="87" spans="2:4" s="442" customFormat="1">
      <c r="B87" s="712"/>
      <c r="D87" s="704"/>
    </row>
    <row r="88" spans="2:4" s="442" customFormat="1">
      <c r="B88" s="712"/>
      <c r="D88" s="704"/>
    </row>
    <row r="89" spans="2:4" s="442" customFormat="1">
      <c r="B89" s="712"/>
      <c r="D89" s="704"/>
    </row>
    <row r="90" spans="2:4" s="442" customFormat="1">
      <c r="B90" s="712"/>
      <c r="D90" s="704"/>
    </row>
    <row r="91" spans="2:4" s="442" customFormat="1">
      <c r="B91" s="712"/>
      <c r="D91" s="704"/>
    </row>
    <row r="92" spans="2:4" s="442" customFormat="1">
      <c r="B92" s="712"/>
      <c r="D92" s="704"/>
    </row>
    <row r="93" spans="2:4" s="442" customFormat="1">
      <c r="B93" s="712"/>
      <c r="D93" s="704"/>
    </row>
    <row r="94" spans="2:4" s="442" customFormat="1">
      <c r="B94" s="712"/>
      <c r="D94" s="704"/>
    </row>
    <row r="95" spans="2:4" s="442" customFormat="1">
      <c r="B95" s="712"/>
      <c r="D95" s="704"/>
    </row>
    <row r="96" spans="2:4" s="442" customFormat="1">
      <c r="B96" s="712"/>
      <c r="D96" s="704"/>
    </row>
    <row r="97" spans="2:4" s="442" customFormat="1">
      <c r="B97" s="712"/>
      <c r="D97" s="704"/>
    </row>
    <row r="98" spans="2:4" s="442" customFormat="1">
      <c r="B98" s="712"/>
      <c r="D98" s="704"/>
    </row>
    <row r="99" spans="2:4" s="442" customFormat="1">
      <c r="B99" s="712"/>
      <c r="D99" s="704"/>
    </row>
    <row r="100" spans="2:4" s="442" customFormat="1">
      <c r="B100" s="712"/>
      <c r="D100" s="704"/>
    </row>
    <row r="101" spans="2:4" s="442" customFormat="1">
      <c r="B101" s="712"/>
      <c r="D101" s="704"/>
    </row>
    <row r="102" spans="2:4" s="442" customFormat="1"/>
    <row r="103" spans="2:4" s="442" customFormat="1"/>
    <row r="104" spans="2:4" s="442" customFormat="1"/>
    <row r="105" spans="2:4" s="442" customFormat="1"/>
    <row r="106" spans="2:4" s="442" customFormat="1"/>
    <row r="107" spans="2:4" s="442" customFormat="1"/>
    <row r="108" spans="2:4" s="442" customFormat="1"/>
    <row r="109" spans="2:4" s="442" customFormat="1"/>
    <row r="110" spans="2:4" s="442" customFormat="1"/>
    <row r="111" spans="2:4" s="442" customFormat="1"/>
    <row r="112" spans="2:4" s="442" customFormat="1"/>
    <row r="113" s="442" customFormat="1"/>
    <row r="114" s="442" customFormat="1"/>
    <row r="115" s="442" customFormat="1"/>
    <row r="116" s="442" customFormat="1"/>
    <row r="117" s="442" customFormat="1"/>
    <row r="118" s="442" customFormat="1"/>
    <row r="119" s="442" customFormat="1"/>
    <row r="120" s="442" customFormat="1"/>
    <row r="121" s="442" customFormat="1"/>
    <row r="122" s="442" customFormat="1"/>
    <row r="123" s="442" customFormat="1"/>
    <row r="124" s="442" customFormat="1"/>
    <row r="125" s="442" customFormat="1"/>
    <row r="126" s="442" customFormat="1"/>
    <row r="127" s="442" customFormat="1"/>
    <row r="128" s="442" customFormat="1"/>
    <row r="129" s="442" customFormat="1"/>
    <row r="130" s="442" customFormat="1"/>
    <row r="131" s="442" customFormat="1"/>
    <row r="132" s="442" customFormat="1"/>
    <row r="133" s="442" customFormat="1"/>
    <row r="134" s="442" customFormat="1"/>
    <row r="135" s="442" customFormat="1"/>
    <row r="136" s="442" customFormat="1"/>
    <row r="137" s="442" customFormat="1"/>
    <row r="138" s="442" customFormat="1"/>
    <row r="139" s="442" customFormat="1"/>
    <row r="140" s="442" customFormat="1"/>
    <row r="141" s="442" customFormat="1"/>
    <row r="142" s="442" customFormat="1"/>
    <row r="143" s="442" customFormat="1"/>
    <row r="144" s="442" customFormat="1"/>
    <row r="145" s="442" customFormat="1"/>
    <row r="146" s="442" customFormat="1"/>
    <row r="147" s="442" customFormat="1"/>
    <row r="148" s="442" customFormat="1"/>
    <row r="149" s="442" customFormat="1"/>
    <row r="150" s="442" customFormat="1"/>
    <row r="151" s="442" customFormat="1"/>
    <row r="152" s="442" customFormat="1"/>
    <row r="153" s="442" customFormat="1"/>
    <row r="154" s="442" customFormat="1"/>
    <row r="155" s="442" customFormat="1"/>
    <row r="156" s="442" customFormat="1"/>
    <row r="157" s="442" customFormat="1"/>
    <row r="158" s="442" customFormat="1"/>
    <row r="159" s="442" customFormat="1"/>
    <row r="160" s="442" customFormat="1"/>
    <row r="161" s="442" customFormat="1"/>
    <row r="162" s="442" customFormat="1"/>
    <row r="163" s="442" customFormat="1"/>
    <row r="164" s="442" customFormat="1"/>
    <row r="165" s="442" customFormat="1"/>
    <row r="166" s="442" customFormat="1"/>
    <row r="167" s="442" customFormat="1"/>
    <row r="168" s="442" customFormat="1"/>
    <row r="169" s="442" customFormat="1"/>
    <row r="170" s="442" customFormat="1"/>
    <row r="171" s="442" customFormat="1"/>
    <row r="172" s="442" customFormat="1"/>
    <row r="173" s="442" customFormat="1"/>
    <row r="174" s="442" customFormat="1"/>
    <row r="175" s="442" customFormat="1"/>
    <row r="176" s="442" customFormat="1"/>
    <row r="177" s="442" customFormat="1"/>
    <row r="178" s="442" customFormat="1"/>
    <row r="179" s="442" customFormat="1"/>
    <row r="180" s="442" customFormat="1"/>
    <row r="181" s="442" customFormat="1"/>
    <row r="182" s="442" customFormat="1"/>
    <row r="183" s="442" customFormat="1"/>
    <row r="184" s="442" customFormat="1"/>
    <row r="185" s="442" customFormat="1"/>
    <row r="186" s="442" customFormat="1"/>
    <row r="187" s="442" customFormat="1"/>
    <row r="188" s="442" customFormat="1"/>
    <row r="189" s="442" customFormat="1"/>
    <row r="190" s="442" customFormat="1"/>
    <row r="191" s="442" customFormat="1"/>
    <row r="192" s="442" customFormat="1"/>
    <row r="193" s="442" customFormat="1"/>
    <row r="194" s="442" customFormat="1"/>
    <row r="195" s="442" customFormat="1"/>
    <row r="196" s="442" customFormat="1"/>
    <row r="197" s="442" customFormat="1"/>
    <row r="198" s="442" customFormat="1"/>
    <row r="199" s="442" customFormat="1"/>
    <row r="200" s="442" customFormat="1"/>
    <row r="201" s="442" customFormat="1"/>
    <row r="202" s="442" customFormat="1"/>
    <row r="203" s="442" customFormat="1"/>
    <row r="204" s="442" customFormat="1"/>
    <row r="205" s="442" customFormat="1"/>
    <row r="206" s="442" customFormat="1"/>
    <row r="207" s="442" customFormat="1"/>
    <row r="208" s="442" customFormat="1"/>
    <row r="209" s="442" customFormat="1"/>
    <row r="210" s="442" customFormat="1"/>
    <row r="211" s="442" customFormat="1"/>
    <row r="212" s="442" customFormat="1"/>
    <row r="213" s="442" customFormat="1"/>
    <row r="214" s="442" customFormat="1"/>
    <row r="215" s="442" customFormat="1"/>
    <row r="216" s="442" customFormat="1"/>
    <row r="217" s="442" customFormat="1"/>
    <row r="218" s="442" customFormat="1"/>
    <row r="219" s="442" customFormat="1"/>
    <row r="220" s="442" customFormat="1"/>
    <row r="221" s="442" customFormat="1"/>
    <row r="222" s="442" customFormat="1"/>
    <row r="223" s="442" customFormat="1"/>
    <row r="224" s="442" customFormat="1"/>
    <row r="225" s="442" customFormat="1"/>
    <row r="226" s="442" customFormat="1"/>
    <row r="227" s="442" customFormat="1"/>
    <row r="228" s="442" customFormat="1"/>
    <row r="229" s="442" customFormat="1"/>
    <row r="230" s="442" customFormat="1"/>
    <row r="231" s="442" customFormat="1"/>
    <row r="232" s="442" customFormat="1"/>
    <row r="233" s="442" customFormat="1"/>
    <row r="234" s="442" customFormat="1"/>
    <row r="235" s="442" customFormat="1"/>
    <row r="236" s="442" customFormat="1"/>
    <row r="237" s="442" customFormat="1"/>
    <row r="238" s="442" customFormat="1"/>
    <row r="239" s="442" customFormat="1"/>
    <row r="240" s="442" customFormat="1"/>
    <row r="241" s="442" customFormat="1"/>
    <row r="242" s="442" customFormat="1"/>
    <row r="243" s="442" customFormat="1"/>
    <row r="244" s="442" customFormat="1"/>
    <row r="245" s="442" customFormat="1"/>
    <row r="246" s="442" customFormat="1"/>
    <row r="247" s="442" customFormat="1"/>
    <row r="248" s="442" customFormat="1"/>
    <row r="249" s="442" customFormat="1"/>
    <row r="250" s="442" customFormat="1"/>
    <row r="251" s="442" customFormat="1"/>
    <row r="252" s="442" customFormat="1"/>
    <row r="253" s="442" customFormat="1"/>
    <row r="254" s="442" customFormat="1"/>
    <row r="255" s="442" customFormat="1"/>
    <row r="256" s="442" customFormat="1"/>
    <row r="257" s="442" customFormat="1"/>
    <row r="258" s="442" customFormat="1"/>
    <row r="259" s="442" customFormat="1"/>
    <row r="260" s="442" customFormat="1"/>
    <row r="261" s="442" customFormat="1"/>
    <row r="262" s="442" customFormat="1"/>
    <row r="263" s="442" customFormat="1"/>
    <row r="264" s="442" customFormat="1"/>
    <row r="265" s="442" customFormat="1"/>
    <row r="266" s="442" customFormat="1"/>
    <row r="267" s="442" customFormat="1"/>
    <row r="268" s="442" customFormat="1"/>
    <row r="269" s="442" customFormat="1"/>
    <row r="270" s="442" customFormat="1"/>
    <row r="271" s="442" customFormat="1"/>
    <row r="272" s="442" customFormat="1"/>
    <row r="273" s="442" customFormat="1"/>
    <row r="274" s="442" customFormat="1"/>
    <row r="275" s="442" customFormat="1"/>
    <row r="276" s="442" customFormat="1"/>
    <row r="277" s="442" customFormat="1"/>
    <row r="278" s="442" customFormat="1"/>
    <row r="279" s="442" customFormat="1"/>
    <row r="280" s="442" customFormat="1"/>
    <row r="281" s="442" customFormat="1"/>
    <row r="282" s="442" customFormat="1"/>
    <row r="283" s="442" customFormat="1"/>
    <row r="284" s="442" customFormat="1"/>
    <row r="285" s="442" customFormat="1"/>
    <row r="286" s="442" customFormat="1"/>
    <row r="287" s="442" customFormat="1"/>
    <row r="288" s="442" customFormat="1"/>
    <row r="289" s="442" customFormat="1"/>
    <row r="290" s="442" customFormat="1"/>
    <row r="291" s="442" customFormat="1"/>
    <row r="292" s="442" customFormat="1"/>
    <row r="293" s="442" customFormat="1"/>
    <row r="294" s="442" customFormat="1"/>
    <row r="295" s="442" customFormat="1"/>
    <row r="296" s="442" customFormat="1"/>
    <row r="297" s="442" customFormat="1"/>
    <row r="298" s="442" customFormat="1"/>
    <row r="299" s="442" customFormat="1"/>
    <row r="300" s="442" customFormat="1"/>
    <row r="301" s="442" customFormat="1"/>
    <row r="302" s="442" customFormat="1"/>
    <row r="303" s="442" customFormat="1"/>
    <row r="304" s="442" customFormat="1"/>
    <row r="305" s="442" customFormat="1"/>
    <row r="306" s="442" customFormat="1"/>
    <row r="307" s="442" customFormat="1"/>
    <row r="308" s="442" customFormat="1"/>
    <row r="309" s="442" customFormat="1"/>
    <row r="310" s="442" customFormat="1"/>
    <row r="311" s="442" customFormat="1"/>
    <row r="312" s="442" customFormat="1"/>
    <row r="313" s="442" customFormat="1"/>
    <row r="314" s="442" customFormat="1"/>
    <row r="315" s="442" customFormat="1"/>
    <row r="316" s="442" customFormat="1"/>
    <row r="317" s="442" customFormat="1"/>
    <row r="318" s="442" customFormat="1"/>
    <row r="319" s="442" customFormat="1"/>
    <row r="320" s="442" customFormat="1"/>
    <row r="321" s="442" customFormat="1"/>
    <row r="322" s="442" customFormat="1"/>
    <row r="323" s="442" customFormat="1"/>
    <row r="324" s="442" customFormat="1"/>
    <row r="325" s="442" customFormat="1"/>
    <row r="326" s="442" customFormat="1"/>
    <row r="327" s="442" customFormat="1"/>
    <row r="328" s="442" customFormat="1"/>
    <row r="329" s="442" customFormat="1"/>
    <row r="330" s="442" customFormat="1"/>
    <row r="331" s="442" customFormat="1"/>
    <row r="332" s="442" customFormat="1"/>
    <row r="333" s="442" customFormat="1"/>
    <row r="334" s="442" customFormat="1"/>
    <row r="335" s="442" customFormat="1"/>
    <row r="336" s="442" customFormat="1"/>
    <row r="337" s="442" customFormat="1"/>
    <row r="338" s="442" customFormat="1"/>
    <row r="339" s="442" customFormat="1"/>
    <row r="340" s="442" customFormat="1"/>
    <row r="341" s="442" customFormat="1"/>
    <row r="342" s="442" customFormat="1"/>
    <row r="343" s="442" customFormat="1"/>
    <row r="344" s="442" customFormat="1"/>
    <row r="345" s="442" customFormat="1"/>
    <row r="346" s="442" customFormat="1"/>
    <row r="347" s="442" customFormat="1"/>
    <row r="348" s="442" customFormat="1"/>
    <row r="349" s="442" customFormat="1"/>
    <row r="350" s="442" customFormat="1"/>
    <row r="351" s="442" customFormat="1"/>
    <row r="352" s="442" customFormat="1"/>
    <row r="353" s="442" customFormat="1"/>
    <row r="354" s="442" customFormat="1"/>
    <row r="355" s="442" customFormat="1"/>
    <row r="356" s="442" customFormat="1"/>
    <row r="357" s="442" customFormat="1"/>
    <row r="358" s="442" customFormat="1"/>
    <row r="359" s="442" customFormat="1"/>
    <row r="360" s="442" customFormat="1"/>
    <row r="361" s="442" customFormat="1"/>
    <row r="362" s="442" customFormat="1"/>
    <row r="363" s="442" customFormat="1"/>
    <row r="364" s="442" customFormat="1"/>
    <row r="365" s="442" customFormat="1"/>
    <row r="366" s="442" customFormat="1"/>
    <row r="367" s="442" customFormat="1"/>
    <row r="368" s="442" customFormat="1"/>
    <row r="369" s="442" customFormat="1"/>
    <row r="370" s="442" customFormat="1"/>
    <row r="371" s="442" customFormat="1"/>
    <row r="372" s="442" customFormat="1"/>
    <row r="373" s="442" customFormat="1"/>
    <row r="374" s="442" customFormat="1"/>
    <row r="375" s="442" customFormat="1"/>
    <row r="376" s="442" customFormat="1"/>
    <row r="377" s="442" customFormat="1"/>
    <row r="378" s="442" customFormat="1"/>
    <row r="379" s="442" customFormat="1"/>
    <row r="380" s="442" customFormat="1"/>
    <row r="381" s="442" customFormat="1"/>
    <row r="382" s="442" customFormat="1"/>
    <row r="383" s="442" customFormat="1"/>
    <row r="384" s="442" customFormat="1"/>
    <row r="385" s="442" customFormat="1"/>
    <row r="386" s="442" customFormat="1"/>
    <row r="387" s="442" customFormat="1"/>
    <row r="388" s="442" customFormat="1"/>
    <row r="389" s="442" customFormat="1"/>
    <row r="390" s="442" customFormat="1"/>
    <row r="391" s="442" customFormat="1"/>
    <row r="392" s="442" customFormat="1"/>
    <row r="393" s="442" customFormat="1"/>
    <row r="394" s="442" customFormat="1"/>
    <row r="395" s="442" customFormat="1"/>
    <row r="396" s="442" customFormat="1"/>
    <row r="397" s="442" customFormat="1"/>
    <row r="398" s="442" customFormat="1"/>
    <row r="399" s="442" customFormat="1"/>
    <row r="400" s="442" customFormat="1"/>
    <row r="401" s="442" customFormat="1"/>
    <row r="402" s="442" customFormat="1"/>
    <row r="403" s="442" customFormat="1"/>
    <row r="404" s="442" customFormat="1"/>
    <row r="405" s="442" customFormat="1"/>
    <row r="406" s="442" customFormat="1"/>
    <row r="407" s="442" customFormat="1"/>
    <row r="408" s="442" customFormat="1"/>
    <row r="409" s="442" customFormat="1"/>
    <row r="410" s="442" customFormat="1"/>
    <row r="411" s="442" customFormat="1"/>
    <row r="412" s="442" customFormat="1"/>
    <row r="413" s="442" customFormat="1"/>
    <row r="414" s="442" customFormat="1"/>
    <row r="415" s="442" customFormat="1"/>
    <row r="416" s="442" customFormat="1"/>
    <row r="417" s="442" customFormat="1"/>
    <row r="418" s="442" customFormat="1"/>
    <row r="419" s="442" customFormat="1"/>
    <row r="420" s="442" customFormat="1"/>
    <row r="421" s="442" customFormat="1"/>
    <row r="422" s="442" customFormat="1"/>
    <row r="423" s="442" customFormat="1"/>
    <row r="424" s="442" customFormat="1"/>
    <row r="425" s="442" customFormat="1"/>
    <row r="426" s="442" customFormat="1"/>
    <row r="427" s="442" customFormat="1"/>
    <row r="428" s="442" customFormat="1"/>
    <row r="429" s="442" customFormat="1"/>
    <row r="430" s="442" customFormat="1"/>
    <row r="431" s="442" customFormat="1"/>
    <row r="432" s="442" customFormat="1"/>
    <row r="433" s="442" customFormat="1"/>
    <row r="434" s="442" customFormat="1"/>
    <row r="435" s="442" customFormat="1"/>
    <row r="436" s="442" customFormat="1"/>
    <row r="437" s="442" customFormat="1"/>
    <row r="438" s="442" customFormat="1"/>
    <row r="439" s="442" customFormat="1"/>
    <row r="440" s="442" customFormat="1"/>
    <row r="441" s="442" customFormat="1"/>
    <row r="442" s="442" customFormat="1"/>
    <row r="443" s="442" customFormat="1"/>
    <row r="444" s="442" customFormat="1"/>
    <row r="445" s="442" customFormat="1"/>
    <row r="446" s="442" customFormat="1"/>
    <row r="447" s="442" customFormat="1"/>
    <row r="448" s="442" customFormat="1"/>
    <row r="449" s="442" customFormat="1"/>
    <row r="450" s="442" customFormat="1"/>
    <row r="451" s="442" customFormat="1"/>
    <row r="452" s="442" customFormat="1"/>
    <row r="453" s="442" customFormat="1"/>
    <row r="454" s="442" customFormat="1"/>
    <row r="455" s="442" customFormat="1"/>
    <row r="456" s="442" customFormat="1"/>
    <row r="457" s="442" customFormat="1"/>
    <row r="458" s="442" customFormat="1"/>
    <row r="459" s="442" customFormat="1"/>
    <row r="460" s="442" customFormat="1"/>
    <row r="461" s="442" customFormat="1"/>
    <row r="462" s="442" customFormat="1"/>
    <row r="463" s="442" customFormat="1"/>
    <row r="464" s="442" customFormat="1"/>
    <row r="465" s="442" customFormat="1"/>
    <row r="466" s="442" customFormat="1"/>
    <row r="467" s="442" customFormat="1"/>
    <row r="468" s="442" customFormat="1"/>
    <row r="469" s="442" customFormat="1"/>
    <row r="470" s="442" customFormat="1"/>
    <row r="471" s="442" customFormat="1"/>
    <row r="472" s="442" customFormat="1"/>
    <row r="473" s="442" customFormat="1"/>
    <row r="474" s="442" customFormat="1"/>
    <row r="475" s="442" customFormat="1"/>
    <row r="476" s="442" customFormat="1"/>
    <row r="477" s="442" customFormat="1"/>
    <row r="478" s="442" customFormat="1"/>
    <row r="479" s="442" customFormat="1"/>
    <row r="480" s="442" customFormat="1"/>
    <row r="481" s="442" customFormat="1"/>
    <row r="482" s="442" customFormat="1"/>
    <row r="483" s="442" customFormat="1"/>
    <row r="484" s="442" customFormat="1"/>
    <row r="485" s="442" customFormat="1"/>
    <row r="486" s="442" customFormat="1"/>
    <row r="487" s="442" customFormat="1"/>
    <row r="488" s="442" customFormat="1"/>
    <row r="489" s="442" customFormat="1"/>
    <row r="490" s="442" customFormat="1"/>
    <row r="491" s="442" customFormat="1"/>
    <row r="492" s="442" customFormat="1"/>
    <row r="493" s="442" customFormat="1"/>
    <row r="494" s="442" customFormat="1"/>
    <row r="495" s="442" customFormat="1"/>
    <row r="496" s="442" customFormat="1"/>
    <row r="497" s="442" customFormat="1"/>
    <row r="498" s="442" customFormat="1"/>
    <row r="499" s="442" customFormat="1"/>
    <row r="500" s="442" customFormat="1"/>
    <row r="501" s="442" customFormat="1"/>
    <row r="502" s="442" customFormat="1"/>
    <row r="503" s="442" customFormat="1"/>
    <row r="504" s="442" customFormat="1"/>
    <row r="505" s="442" customFormat="1"/>
    <row r="506" s="442" customFormat="1"/>
    <row r="507" s="442" customFormat="1"/>
    <row r="508" s="442" customFormat="1"/>
    <row r="509" s="442" customFormat="1"/>
    <row r="510" s="442" customFormat="1"/>
    <row r="511" s="442" customFormat="1"/>
    <row r="512" s="442" customFormat="1"/>
    <row r="513" s="442" customFormat="1"/>
    <row r="514" s="442" customFormat="1"/>
    <row r="515" s="442" customFormat="1"/>
    <row r="516" s="442" customFormat="1"/>
    <row r="517" s="442" customFormat="1"/>
    <row r="518" s="442" customFormat="1"/>
    <row r="519" s="442" customFormat="1"/>
    <row r="520" s="442" customFormat="1"/>
    <row r="521" s="442" customFormat="1"/>
    <row r="522" s="442" customFormat="1"/>
    <row r="523" s="442" customFormat="1"/>
    <row r="524" s="442" customFormat="1"/>
    <row r="525" s="442" customFormat="1"/>
    <row r="526" s="442" customFormat="1"/>
    <row r="527" s="442" customFormat="1"/>
    <row r="528" s="442" customFormat="1"/>
    <row r="529" s="442" customFormat="1"/>
    <row r="530" s="442" customFormat="1"/>
    <row r="531" s="442" customFormat="1"/>
    <row r="532" s="442" customFormat="1"/>
    <row r="533" s="442" customFormat="1"/>
    <row r="534" s="442" customFormat="1"/>
    <row r="535" s="442" customFormat="1"/>
    <row r="536" s="442" customFormat="1"/>
    <row r="537" s="442" customFormat="1"/>
    <row r="538" s="442" customFormat="1"/>
    <row r="539" s="442" customFormat="1"/>
    <row r="540" s="442" customFormat="1"/>
    <row r="541" s="442" customFormat="1"/>
    <row r="542" s="442" customFormat="1"/>
    <row r="543" s="442" customFormat="1"/>
    <row r="544" s="442" customFormat="1"/>
    <row r="545" s="442" customFormat="1"/>
    <row r="546" s="442" customFormat="1"/>
    <row r="547" s="442" customFormat="1"/>
    <row r="548" s="442" customFormat="1"/>
    <row r="549" s="442" customFormat="1"/>
    <row r="550" s="442" customFormat="1"/>
    <row r="551" s="442" customFormat="1"/>
    <row r="552" s="442" customFormat="1"/>
    <row r="553" s="442" customFormat="1"/>
    <row r="554" s="442" customFormat="1"/>
    <row r="555" s="442" customFormat="1"/>
    <row r="556" s="442" customFormat="1"/>
    <row r="557" s="442" customFormat="1"/>
    <row r="558" s="442" customFormat="1"/>
    <row r="559" s="442" customFormat="1"/>
    <row r="560" s="442" customFormat="1"/>
    <row r="561" s="442" customFormat="1"/>
    <row r="562" s="442" customFormat="1"/>
    <row r="563" s="442" customFormat="1"/>
    <row r="564" s="442" customFormat="1"/>
    <row r="565" s="442" customFormat="1"/>
    <row r="566" s="442" customFormat="1"/>
    <row r="567" s="442" customFormat="1"/>
    <row r="568" s="442" customFormat="1"/>
    <row r="569" s="442" customFormat="1"/>
    <row r="570" s="442" customFormat="1"/>
    <row r="571" s="442" customFormat="1"/>
    <row r="572" s="442" customFormat="1"/>
    <row r="573" s="442" customFormat="1"/>
    <row r="574" s="442" customFormat="1"/>
    <row r="575" s="442" customFormat="1"/>
    <row r="576" s="442" customFormat="1"/>
    <row r="577" s="442" customFormat="1"/>
    <row r="578" s="442" customFormat="1"/>
    <row r="579" s="442" customFormat="1"/>
    <row r="580" s="442" customFormat="1"/>
    <row r="581" s="442" customFormat="1"/>
    <row r="582" s="442" customFormat="1"/>
    <row r="583" s="442" customFormat="1"/>
    <row r="584" s="442" customFormat="1"/>
    <row r="585" s="442" customFormat="1"/>
    <row r="586" s="442" customFormat="1"/>
    <row r="587" s="442" customFormat="1"/>
    <row r="588" s="442" customFormat="1"/>
    <row r="589" s="442" customFormat="1"/>
    <row r="590" s="442" customFormat="1"/>
    <row r="591" s="442" customFormat="1"/>
    <row r="592" s="442" customFormat="1"/>
    <row r="593" s="442" customFormat="1"/>
    <row r="594" s="442" customFormat="1"/>
    <row r="595" s="442" customFormat="1"/>
    <row r="596" s="442" customFormat="1"/>
    <row r="597" s="442" customFormat="1"/>
    <row r="598" s="442" customFormat="1"/>
    <row r="599" s="442" customFormat="1"/>
    <row r="600" s="442" customFormat="1"/>
    <row r="601" s="442" customFormat="1"/>
    <row r="602" s="442" customFormat="1"/>
    <row r="603" s="442" customFormat="1"/>
    <row r="604" s="442" customFormat="1"/>
    <row r="605" s="442" customFormat="1"/>
    <row r="606" s="442" customFormat="1"/>
    <row r="607" s="442" customFormat="1"/>
    <row r="608" s="442" customFormat="1"/>
    <row r="609" s="442" customFormat="1"/>
    <row r="610" s="442" customFormat="1"/>
    <row r="611" s="442" customFormat="1"/>
    <row r="612" s="442" customFormat="1"/>
    <row r="613" s="442" customFormat="1"/>
    <row r="614" s="442" customFormat="1"/>
    <row r="615" s="442" customFormat="1"/>
    <row r="616" s="442" customFormat="1"/>
    <row r="617" s="442" customFormat="1"/>
    <row r="618" s="442" customFormat="1"/>
    <row r="619" s="442" customFormat="1"/>
    <row r="620" s="442" customFormat="1"/>
    <row r="621" s="442" customFormat="1"/>
    <row r="622" s="442" customFormat="1"/>
    <row r="623" s="442" customFormat="1"/>
    <row r="624" s="442" customFormat="1"/>
    <row r="625" s="442" customFormat="1"/>
    <row r="626" s="442" customFormat="1"/>
    <row r="627" s="442" customFormat="1"/>
    <row r="628" s="442" customFormat="1"/>
    <row r="629" s="442" customFormat="1"/>
    <row r="630" s="442" customFormat="1"/>
    <row r="631" s="442" customFormat="1"/>
    <row r="632" s="442" customFormat="1"/>
    <row r="633" s="442" customFormat="1"/>
    <row r="634" s="442" customFormat="1"/>
    <row r="635" s="442" customFormat="1"/>
    <row r="636" s="442" customFormat="1"/>
    <row r="637" s="442" customFormat="1"/>
    <row r="638" s="442" customFormat="1"/>
    <row r="639" s="442" customFormat="1"/>
    <row r="640" s="442" customFormat="1"/>
    <row r="641" s="442" customFormat="1"/>
    <row r="642" s="442" customFormat="1"/>
    <row r="643" s="442" customFormat="1"/>
    <row r="644" s="442" customFormat="1"/>
    <row r="645" s="442" customFormat="1"/>
    <row r="646" s="442" customFormat="1"/>
    <row r="647" s="442" customFormat="1"/>
    <row r="648" s="442" customFormat="1"/>
    <row r="649" s="442" customFormat="1"/>
    <row r="650" s="442" customFormat="1"/>
    <row r="651" s="442" customFormat="1"/>
    <row r="652" s="442" customFormat="1"/>
    <row r="653" s="442" customFormat="1"/>
    <row r="654" s="442" customFormat="1"/>
    <row r="655" s="442" customFormat="1"/>
    <row r="656" s="442" customFormat="1"/>
    <row r="657" s="442" customFormat="1"/>
    <row r="658" s="442" customFormat="1"/>
    <row r="659" s="442" customFormat="1"/>
    <row r="660" s="442" customFormat="1"/>
    <row r="661" s="442" customFormat="1"/>
    <row r="662" s="442" customFormat="1"/>
    <row r="663" s="442" customFormat="1"/>
    <row r="664" s="442" customFormat="1"/>
    <row r="665" s="442" customFormat="1"/>
    <row r="666" s="442" customFormat="1"/>
    <row r="667" s="442" customFormat="1"/>
    <row r="668" s="442" customFormat="1"/>
    <row r="669" s="442" customFormat="1"/>
    <row r="670" s="442" customFormat="1"/>
    <row r="671" s="442" customFormat="1"/>
    <row r="672" s="442" customFormat="1"/>
    <row r="673" spans="1:25" s="442" customFormat="1"/>
    <row r="674" spans="1:25" s="442" customFormat="1"/>
    <row r="675" spans="1:25" s="442" customFormat="1"/>
    <row r="676" spans="1:25" s="442" customFormat="1"/>
    <row r="677" spans="1:25" s="442" customFormat="1"/>
    <row r="678" spans="1:25">
      <c r="A678" s="442"/>
      <c r="O678" s="442"/>
      <c r="P678" s="442"/>
      <c r="Q678" s="442"/>
      <c r="R678" s="442"/>
      <c r="S678" s="442"/>
      <c r="T678" s="442"/>
      <c r="U678" s="442"/>
      <c r="V678" s="442"/>
      <c r="W678" s="442"/>
      <c r="X678" s="442"/>
      <c r="Y678" s="442"/>
    </row>
    <row r="679" spans="1:25">
      <c r="O679" s="442"/>
      <c r="P679" s="442"/>
      <c r="Q679" s="442"/>
      <c r="R679" s="442"/>
      <c r="S679" s="442"/>
      <c r="T679" s="442"/>
      <c r="U679" s="442"/>
      <c r="V679" s="442"/>
      <c r="W679" s="442"/>
      <c r="X679" s="442"/>
      <c r="Y679" s="442"/>
    </row>
  </sheetData>
  <sheetProtection algorithmName="SHA-512" hashValue="Y0s0PWTmRHWf8GtP/LEr1gE8AiG4Tl9N/iIufNpC0eS44XBLQuyMwBFrH2EAqrWzrWTiCAVr3Cvn02tWyDNCdQ==" saltValue="zQI15mcAlUOptANfQ0Ml2w==" spinCount="100000" sheet="1" objects="1" scenarios="1"/>
  <protectedRanges>
    <protectedRange sqref="B27:G31" name="範囲3"/>
    <protectedRange sqref="B21:G25" name="範囲2"/>
    <protectedRange sqref="C5:G17" name="範囲1"/>
  </protectedRanges>
  <mergeCells count="2">
    <mergeCell ref="K3:M3"/>
    <mergeCell ref="O3:Q3"/>
  </mergeCells>
  <phoneticPr fontId="9"/>
  <pageMargins left="0.7" right="0.7" top="0.78740157499999996" bottom="0.78740157499999996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FC2BB-EE8A-4755-BBC1-E41604B1E08C}">
  <sheetPr>
    <pageSetUpPr fitToPage="1"/>
  </sheetPr>
  <dimension ref="A1:Z687"/>
  <sheetViews>
    <sheetView showGridLines="0" zoomScale="85" zoomScaleNormal="85" workbookViewId="0">
      <selection activeCell="G17" sqref="G17"/>
    </sheetView>
  </sheetViews>
  <sheetFormatPr defaultColWidth="10.77734375" defaultRowHeight="15.75"/>
  <cols>
    <col min="1" max="1" width="1.5546875" style="154" customWidth="1"/>
    <col min="2" max="2" width="11.5546875" style="72" customWidth="1"/>
    <col min="3" max="3" width="24.21875" style="72" customWidth="1"/>
    <col min="4" max="4" width="7.5546875" style="72" customWidth="1"/>
    <col min="5" max="6" width="13.5546875" style="72" customWidth="1"/>
    <col min="7" max="7" width="20.77734375" style="72" bestFit="1" customWidth="1"/>
    <col min="8" max="9" width="1.5546875" style="72" customWidth="1"/>
    <col min="10" max="10" width="19" style="72" customWidth="1"/>
    <col min="11" max="11" width="10.77734375" style="72" customWidth="1"/>
    <col min="12" max="14" width="10.77734375" style="72"/>
    <col min="15" max="17" width="10.77734375" style="154"/>
    <col min="18" max="19" width="1.5546875" style="154" customWidth="1"/>
    <col min="20" max="20" width="22" style="154" customWidth="1"/>
    <col min="21" max="21" width="7.5546875" style="154" customWidth="1"/>
    <col min="22" max="24" width="10.77734375" style="154"/>
    <col min="25" max="25" width="27" style="154" bestFit="1" customWidth="1"/>
    <col min="26" max="16384" width="10.77734375" style="154"/>
  </cols>
  <sheetData>
    <row r="1" spans="1:25" s="72" customFormat="1" ht="16.5" thickBot="1">
      <c r="A1" s="73" t="s">
        <v>147</v>
      </c>
      <c r="B1" s="74"/>
      <c r="D1" s="74"/>
      <c r="I1" s="75" t="s">
        <v>48</v>
      </c>
      <c r="J1" s="76"/>
      <c r="O1" s="77"/>
      <c r="P1" s="77"/>
      <c r="Q1" s="77"/>
      <c r="S1" s="73" t="s">
        <v>152</v>
      </c>
    </row>
    <row r="2" spans="1:25" s="72" customFormat="1">
      <c r="B2" s="78"/>
      <c r="C2" s="79"/>
      <c r="D2" s="383"/>
      <c r="E2" s="80" t="s">
        <v>150</v>
      </c>
      <c r="F2" s="81"/>
      <c r="G2" s="82" t="s">
        <v>222</v>
      </c>
      <c r="J2" s="83"/>
      <c r="K2" s="84" t="str">
        <f>"CO2排出量 (kg-CO2/"&amp;D10&amp;"-主生成物)"</f>
        <v>CO2排出量 (kg-CO2/kg-主生成物)</v>
      </c>
      <c r="L2" s="84"/>
      <c r="M2" s="84"/>
      <c r="N2" s="84"/>
      <c r="O2" s="84"/>
      <c r="P2" s="84"/>
      <c r="Q2" s="85"/>
      <c r="T2" s="86"/>
      <c r="U2" s="87"/>
      <c r="V2" s="84" t="s">
        <v>313</v>
      </c>
      <c r="W2" s="84"/>
      <c r="X2" s="84"/>
      <c r="Y2" s="88" t="s">
        <v>235</v>
      </c>
    </row>
    <row r="3" spans="1:25" s="72" customFormat="1">
      <c r="B3" s="89" t="s">
        <v>76</v>
      </c>
      <c r="C3" s="90" t="s">
        <v>181</v>
      </c>
      <c r="D3" s="284" t="s">
        <v>81</v>
      </c>
      <c r="E3" s="91" t="s">
        <v>551</v>
      </c>
      <c r="F3" s="92" t="s">
        <v>46</v>
      </c>
      <c r="G3" s="93" t="s">
        <v>83</v>
      </c>
      <c r="J3" s="94" t="s">
        <v>181</v>
      </c>
      <c r="K3" s="406" t="s">
        <v>553</v>
      </c>
      <c r="L3" s="406"/>
      <c r="M3" s="407"/>
      <c r="N3" s="95" t="s">
        <v>522</v>
      </c>
      <c r="O3" s="408" t="str">
        <f>F3</f>
        <v>化学量論</v>
      </c>
      <c r="P3" s="406"/>
      <c r="Q3" s="409"/>
      <c r="T3" s="96" t="s">
        <v>181</v>
      </c>
      <c r="U3" s="97" t="s">
        <v>81</v>
      </c>
      <c r="V3" s="98" t="s">
        <v>50</v>
      </c>
      <c r="W3" s="99" t="s">
        <v>51</v>
      </c>
      <c r="X3" s="100" t="s">
        <v>139</v>
      </c>
      <c r="Y3" s="101"/>
    </row>
    <row r="4" spans="1:25" s="72" customFormat="1" ht="16.5" thickBot="1">
      <c r="B4" s="102"/>
      <c r="C4" s="103"/>
      <c r="D4" s="285"/>
      <c r="E4" s="104"/>
      <c r="F4" s="105"/>
      <c r="G4" s="106"/>
      <c r="H4" s="107"/>
      <c r="J4" s="108"/>
      <c r="K4" s="109" t="s">
        <v>50</v>
      </c>
      <c r="L4" s="110" t="s">
        <v>51</v>
      </c>
      <c r="M4" s="110" t="s">
        <v>139</v>
      </c>
      <c r="N4" s="174"/>
      <c r="O4" s="110" t="s">
        <v>50</v>
      </c>
      <c r="P4" s="110" t="s">
        <v>51</v>
      </c>
      <c r="Q4" s="111" t="s">
        <v>139</v>
      </c>
      <c r="T4" s="112"/>
      <c r="U4" s="113"/>
      <c r="V4" s="114"/>
      <c r="W4" s="115"/>
      <c r="X4" s="116"/>
      <c r="Y4" s="117"/>
    </row>
    <row r="5" spans="1:25" s="72" customFormat="1">
      <c r="B5" s="729"/>
      <c r="C5" s="891" t="s">
        <v>39</v>
      </c>
      <c r="D5" s="892" t="s">
        <v>0</v>
      </c>
      <c r="E5" s="893"/>
      <c r="F5" s="894"/>
      <c r="G5" s="734" t="s">
        <v>233</v>
      </c>
      <c r="J5" s="176" t="s">
        <v>280</v>
      </c>
      <c r="K5" s="225">
        <f>$G10*V5</f>
        <v>-1.375</v>
      </c>
      <c r="L5" s="226">
        <f>$G10*W5</f>
        <v>-1.375</v>
      </c>
      <c r="M5" s="226">
        <f>$G10*X5</f>
        <v>-1.375</v>
      </c>
      <c r="N5" s="178" t="s">
        <v>233</v>
      </c>
      <c r="O5" s="178">
        <f>$G10*V5</f>
        <v>-1.375</v>
      </c>
      <c r="P5" s="178">
        <f>$G10*W5</f>
        <v>-1.375</v>
      </c>
      <c r="Q5" s="179">
        <f>$G10*X5</f>
        <v>-1.375</v>
      </c>
      <c r="T5" s="227" t="s">
        <v>146</v>
      </c>
      <c r="U5" s="228" t="s">
        <v>0</v>
      </c>
      <c r="V5" s="229">
        <f>バックグラウンドデータ!E6</f>
        <v>-1</v>
      </c>
      <c r="W5" s="230">
        <f>バックグラウンドデータ!F6</f>
        <v>-1</v>
      </c>
      <c r="X5" s="231">
        <f>バックグラウンドデータ!G6</f>
        <v>-1</v>
      </c>
      <c r="Y5" s="232" t="str">
        <f>バックグラウンドデータ!H6</f>
        <v>ガイドライン既定値</v>
      </c>
    </row>
    <row r="6" spans="1:25" s="72" customFormat="1">
      <c r="B6" s="729" t="s">
        <v>148</v>
      </c>
      <c r="C6" s="730" t="s">
        <v>32</v>
      </c>
      <c r="D6" s="731" t="s">
        <v>0</v>
      </c>
      <c r="E6" s="732"/>
      <c r="F6" s="733"/>
      <c r="G6" s="734" t="s">
        <v>233</v>
      </c>
      <c r="J6" s="184" t="s">
        <v>82</v>
      </c>
      <c r="K6" s="123">
        <f t="shared" ref="K6:M9" si="0">$E5*V6</f>
        <v>0</v>
      </c>
      <c r="L6" s="124">
        <f t="shared" si="0"/>
        <v>0</v>
      </c>
      <c r="M6" s="124">
        <f t="shared" si="0"/>
        <v>0</v>
      </c>
      <c r="N6" s="124" t="s">
        <v>52</v>
      </c>
      <c r="O6" s="124">
        <f t="shared" ref="O6:Q9" si="1">$F5*V6</f>
        <v>0</v>
      </c>
      <c r="P6" s="124">
        <f t="shared" si="1"/>
        <v>0</v>
      </c>
      <c r="Q6" s="192">
        <f t="shared" si="1"/>
        <v>0</v>
      </c>
      <c r="T6" s="127" t="s">
        <v>82</v>
      </c>
      <c r="U6" s="128" t="s">
        <v>0</v>
      </c>
      <c r="V6" s="129">
        <f>バックグラウンドデータ!E10</f>
        <v>0.14799999999999999</v>
      </c>
      <c r="W6" s="130">
        <f>バックグラウンドデータ!F10</f>
        <v>8.0100000000000005E-2</v>
      </c>
      <c r="X6" s="131">
        <f>バックグラウンドデータ!G10</f>
        <v>7.0400000000000003E-3</v>
      </c>
      <c r="Y6" s="132" t="str">
        <f>バックグラウンドデータ!H10</f>
        <v>ガイドライン既定値</v>
      </c>
    </row>
    <row r="7" spans="1:25" s="72" customFormat="1">
      <c r="B7" s="895"/>
      <c r="C7" s="730" t="s">
        <v>40</v>
      </c>
      <c r="D7" s="731" t="s">
        <v>1</v>
      </c>
      <c r="E7" s="732"/>
      <c r="F7" s="733"/>
      <c r="G7" s="734" t="s">
        <v>233</v>
      </c>
      <c r="J7" s="122" t="s">
        <v>21</v>
      </c>
      <c r="K7" s="123">
        <f t="shared" si="0"/>
        <v>0</v>
      </c>
      <c r="L7" s="124">
        <f t="shared" si="0"/>
        <v>0</v>
      </c>
      <c r="M7" s="124">
        <f t="shared" si="0"/>
        <v>0</v>
      </c>
      <c r="N7" s="124" t="s">
        <v>52</v>
      </c>
      <c r="O7" s="124">
        <f t="shared" si="1"/>
        <v>0</v>
      </c>
      <c r="P7" s="124">
        <f t="shared" si="1"/>
        <v>0</v>
      </c>
      <c r="Q7" s="192">
        <f t="shared" si="1"/>
        <v>0</v>
      </c>
      <c r="T7" s="127" t="s">
        <v>32</v>
      </c>
      <c r="U7" s="128" t="s">
        <v>0</v>
      </c>
      <c r="V7" s="129">
        <f>バックグラウンドデータ!E18</f>
        <v>9.82</v>
      </c>
      <c r="W7" s="130">
        <f>バックグラウンドデータ!F18</f>
        <v>7.56</v>
      </c>
      <c r="X7" s="131">
        <f>バックグラウンドデータ!G18</f>
        <v>0.318</v>
      </c>
      <c r="Y7" s="132" t="str">
        <f>バックグラウンドデータ!H18</f>
        <v>ガイドライン既定値</v>
      </c>
    </row>
    <row r="8" spans="1:25" s="72" customFormat="1">
      <c r="B8" s="735"/>
      <c r="C8" s="730" t="s">
        <v>41</v>
      </c>
      <c r="D8" s="731" t="s">
        <v>2</v>
      </c>
      <c r="E8" s="732"/>
      <c r="F8" s="733"/>
      <c r="G8" s="734" t="s">
        <v>233</v>
      </c>
      <c r="J8" s="122" t="s">
        <v>22</v>
      </c>
      <c r="K8" s="123">
        <f t="shared" si="0"/>
        <v>0</v>
      </c>
      <c r="L8" s="124">
        <f t="shared" si="0"/>
        <v>0</v>
      </c>
      <c r="M8" s="124">
        <f t="shared" si="0"/>
        <v>0</v>
      </c>
      <c r="N8" s="124" t="s">
        <v>52</v>
      </c>
      <c r="O8" s="124">
        <f t="shared" si="1"/>
        <v>0</v>
      </c>
      <c r="P8" s="124">
        <f t="shared" si="1"/>
        <v>0</v>
      </c>
      <c r="Q8" s="192">
        <f t="shared" si="1"/>
        <v>0</v>
      </c>
      <c r="T8" s="127" t="s">
        <v>40</v>
      </c>
      <c r="U8" s="128" t="s">
        <v>1</v>
      </c>
      <c r="V8" s="129">
        <f>バックグラウンドデータ!E22</f>
        <v>0.50600000000000001</v>
      </c>
      <c r="W8" s="130">
        <f>バックグラウンドデータ!F22</f>
        <v>0.158</v>
      </c>
      <c r="X8" s="131">
        <f>バックグラウンドデータ!G22</f>
        <v>6.6499999999999997E-3</v>
      </c>
      <c r="Y8" s="132" t="str">
        <f>バックグラウンドデータ!H22</f>
        <v>ガイドライン既定値</v>
      </c>
    </row>
    <row r="9" spans="1:25" s="72" customFormat="1" ht="16.5" thickBot="1">
      <c r="B9" s="896"/>
      <c r="C9" s="897" t="s">
        <v>328</v>
      </c>
      <c r="D9" s="898" t="s">
        <v>0</v>
      </c>
      <c r="E9" s="899"/>
      <c r="F9" s="900"/>
      <c r="G9" s="901" t="s">
        <v>233</v>
      </c>
      <c r="J9" s="122" t="s">
        <v>23</v>
      </c>
      <c r="K9" s="123">
        <f t="shared" si="0"/>
        <v>0</v>
      </c>
      <c r="L9" s="124">
        <f t="shared" si="0"/>
        <v>0</v>
      </c>
      <c r="M9" s="124">
        <f t="shared" si="0"/>
        <v>0</v>
      </c>
      <c r="N9" s="124" t="s">
        <v>52</v>
      </c>
      <c r="O9" s="124">
        <f>$F8*V9</f>
        <v>0</v>
      </c>
      <c r="P9" s="124">
        <f t="shared" si="1"/>
        <v>0</v>
      </c>
      <c r="Q9" s="192">
        <f t="shared" si="1"/>
        <v>0</v>
      </c>
      <c r="T9" s="127" t="s">
        <v>41</v>
      </c>
      <c r="U9" s="128" t="s">
        <v>2</v>
      </c>
      <c r="V9" s="129">
        <f>バックグラウンドデータ!E26</f>
        <v>5.0999999999999997E-2</v>
      </c>
      <c r="W9" s="130">
        <f>バックグラウンドデータ!F26</f>
        <v>5.0999999999999997E-2</v>
      </c>
      <c r="X9" s="131">
        <f>バックグラウンドデータ!G26</f>
        <v>2.2399999999999998E-3</v>
      </c>
      <c r="Y9" s="132" t="str">
        <f>バックグラウンドデータ!H26</f>
        <v>ガイドライン既定値</v>
      </c>
    </row>
    <row r="10" spans="1:25" s="72" customFormat="1" ht="16.5" thickBot="1">
      <c r="B10" s="736" t="s">
        <v>216</v>
      </c>
      <c r="C10" s="737" t="s">
        <v>5</v>
      </c>
      <c r="D10" s="738" t="s">
        <v>78</v>
      </c>
      <c r="E10" s="739">
        <v>1</v>
      </c>
      <c r="F10" s="902">
        <v>1</v>
      </c>
      <c r="G10" s="903">
        <f>44/32</f>
        <v>1.375</v>
      </c>
      <c r="H10" s="148"/>
      <c r="J10" s="134" t="s">
        <v>328</v>
      </c>
      <c r="K10" s="135">
        <f>$E9*V10</f>
        <v>0</v>
      </c>
      <c r="L10" s="136">
        <f>$E9*W10</f>
        <v>0</v>
      </c>
      <c r="M10" s="136">
        <f>$E9*X10</f>
        <v>0</v>
      </c>
      <c r="N10" s="136" t="s">
        <v>52</v>
      </c>
      <c r="O10" s="136">
        <f>$F9*V10</f>
        <v>0</v>
      </c>
      <c r="P10" s="136">
        <f>$F9*W10</f>
        <v>0</v>
      </c>
      <c r="Q10" s="196">
        <f>$F9*X10</f>
        <v>0</v>
      </c>
      <c r="T10" s="127" t="s">
        <v>403</v>
      </c>
      <c r="U10" s="128" t="s">
        <v>0</v>
      </c>
      <c r="V10" s="129">
        <f>バックグラウンドデータ!E34</f>
        <v>1.8247619047619048</v>
      </c>
      <c r="W10" s="130">
        <f>バックグラウンドデータ!F34</f>
        <v>1.0514285714285714</v>
      </c>
      <c r="X10" s="131">
        <f>バックグラウンドデータ!G34</f>
        <v>5.1428571428571157E-2</v>
      </c>
      <c r="Y10" s="240" t="str">
        <f>バックグラウンドデータ!H34</f>
        <v>ガイドライン既定値</v>
      </c>
    </row>
    <row r="11" spans="1:25" s="72" customFormat="1" ht="16.5" thickBot="1">
      <c r="B11" s="904"/>
      <c r="C11" s="905" t="s">
        <v>37</v>
      </c>
      <c r="D11" s="906" t="s">
        <v>78</v>
      </c>
      <c r="E11" s="784"/>
      <c r="F11" s="907"/>
      <c r="G11" s="908"/>
      <c r="H11" s="148"/>
      <c r="J11" s="140" t="s">
        <v>522</v>
      </c>
      <c r="K11" s="141" t="s">
        <v>52</v>
      </c>
      <c r="L11" s="142" t="s">
        <v>52</v>
      </c>
      <c r="M11" s="142" t="s">
        <v>52</v>
      </c>
      <c r="N11" s="142">
        <f>E10*V11</f>
        <v>0.83377382058141658</v>
      </c>
      <c r="O11" s="142" t="s">
        <v>52</v>
      </c>
      <c r="P11" s="142" t="s">
        <v>52</v>
      </c>
      <c r="Q11" s="213" t="s">
        <v>52</v>
      </c>
      <c r="T11" s="143" t="s">
        <v>524</v>
      </c>
      <c r="U11" s="144" t="s">
        <v>78</v>
      </c>
      <c r="V11" s="145">
        <f>バックグラウンドデータ!E46</f>
        <v>0.83377382058141658</v>
      </c>
      <c r="W11" s="146" t="s">
        <v>197</v>
      </c>
      <c r="X11" s="147" t="s">
        <v>197</v>
      </c>
      <c r="Y11" s="244" t="str">
        <f>バックグラウンドデータ!F46</f>
        <v>3EID</v>
      </c>
    </row>
    <row r="12" spans="1:25" s="72" customFormat="1" ht="16.5" thickBot="1">
      <c r="B12" s="904"/>
      <c r="C12" s="909" t="s">
        <v>94</v>
      </c>
      <c r="D12" s="786" t="s">
        <v>78</v>
      </c>
      <c r="E12" s="785"/>
      <c r="F12" s="909"/>
      <c r="G12" s="787"/>
      <c r="H12" s="148"/>
      <c r="J12" s="149" t="s">
        <v>259</v>
      </c>
      <c r="K12" s="150">
        <f>SUM(K5:K11)</f>
        <v>-1.375</v>
      </c>
      <c r="L12" s="151">
        <f>SUM(L5:L11)</f>
        <v>-1.375</v>
      </c>
      <c r="M12" s="151">
        <f>SUM(M5:M11)</f>
        <v>-1.375</v>
      </c>
      <c r="N12" s="151">
        <f>SUM(N4:N11)</f>
        <v>0.83377382058141658</v>
      </c>
      <c r="O12" s="151">
        <f>SUM(O5:O11)</f>
        <v>-1.375</v>
      </c>
      <c r="P12" s="151">
        <f>SUM(P5:P11)</f>
        <v>-1.375</v>
      </c>
      <c r="Q12" s="219">
        <f>SUM(Q5:Q11)</f>
        <v>-1.375</v>
      </c>
    </row>
    <row r="13" spans="1:25" s="72" customFormat="1" ht="16.5" thickBot="1">
      <c r="B13" s="904" t="s">
        <v>149</v>
      </c>
      <c r="C13" s="909" t="s">
        <v>39</v>
      </c>
      <c r="D13" s="786" t="s">
        <v>78</v>
      </c>
      <c r="E13" s="785"/>
      <c r="F13" s="909"/>
      <c r="G13" s="787"/>
      <c r="H13" s="148"/>
      <c r="J13" s="149" t="s">
        <v>218</v>
      </c>
      <c r="K13" s="326">
        <f>-(K12-$N$12)</f>
        <v>2.2087738205814165</v>
      </c>
      <c r="L13" s="326">
        <f>-(L12-$N$12)</f>
        <v>2.2087738205814165</v>
      </c>
      <c r="M13" s="326">
        <f>-(M12-$N$12)</f>
        <v>2.2087738205814165</v>
      </c>
      <c r="N13" s="152" t="s">
        <v>52</v>
      </c>
      <c r="O13" s="326">
        <f>-(O12-$N$12)</f>
        <v>2.2087738205814165</v>
      </c>
      <c r="P13" s="326">
        <f>-(P12-$N$12)</f>
        <v>2.2087738205814165</v>
      </c>
      <c r="Q13" s="327">
        <f>-(Q12-$N$12)</f>
        <v>2.2087738205814165</v>
      </c>
      <c r="T13" s="342" t="s">
        <v>399</v>
      </c>
    </row>
    <row r="14" spans="1:25" s="72" customFormat="1">
      <c r="B14" s="904"/>
      <c r="C14" s="909" t="s">
        <v>30</v>
      </c>
      <c r="D14" s="786" t="s">
        <v>78</v>
      </c>
      <c r="E14" s="785"/>
      <c r="F14" s="909"/>
      <c r="G14" s="787"/>
      <c r="H14" s="148"/>
    </row>
    <row r="15" spans="1:25" s="72" customFormat="1">
      <c r="B15" s="904"/>
      <c r="C15" s="909" t="s">
        <v>95</v>
      </c>
      <c r="D15" s="786" t="s">
        <v>78</v>
      </c>
      <c r="E15" s="785"/>
      <c r="F15" s="909"/>
      <c r="G15" s="787"/>
      <c r="H15" s="148"/>
    </row>
    <row r="16" spans="1:25" s="72" customFormat="1">
      <c r="B16" s="910"/>
      <c r="C16" s="911" t="s">
        <v>96</v>
      </c>
      <c r="D16" s="790" t="s">
        <v>73</v>
      </c>
      <c r="E16" s="789"/>
      <c r="F16" s="911"/>
      <c r="G16" s="791"/>
      <c r="H16" s="148"/>
    </row>
    <row r="17" spans="1:9" s="72" customFormat="1">
      <c r="A17" s="73"/>
      <c r="B17" s="153"/>
      <c r="C17" s="148"/>
      <c r="D17" s="148"/>
      <c r="E17" s="148"/>
      <c r="F17" s="148"/>
      <c r="G17" s="148"/>
    </row>
    <row r="18" spans="1:9" s="72" customFormat="1" ht="16.5" thickBot="1">
      <c r="A18" s="73" t="s">
        <v>153</v>
      </c>
      <c r="I18" s="75" t="s">
        <v>151</v>
      </c>
    </row>
    <row r="19" spans="1:9" s="72" customFormat="1">
      <c r="B19" s="742" t="s">
        <v>553</v>
      </c>
      <c r="C19" s="743"/>
      <c r="D19" s="743"/>
      <c r="E19" s="743"/>
      <c r="F19" s="743"/>
      <c r="G19" s="744"/>
    </row>
    <row r="20" spans="1:9" s="72" customFormat="1">
      <c r="B20" s="745"/>
      <c r="C20" s="746"/>
      <c r="D20" s="746"/>
      <c r="E20" s="746"/>
      <c r="F20" s="746"/>
      <c r="G20" s="747"/>
    </row>
    <row r="21" spans="1:9" s="72" customFormat="1">
      <c r="B21" s="748"/>
      <c r="C21" s="749"/>
      <c r="D21" s="749"/>
      <c r="E21" s="749"/>
      <c r="F21" s="749"/>
      <c r="G21" s="750"/>
    </row>
    <row r="22" spans="1:9" s="72" customFormat="1">
      <c r="B22" s="748"/>
      <c r="C22" s="749"/>
      <c r="D22" s="749"/>
      <c r="E22" s="749"/>
      <c r="F22" s="749"/>
      <c r="G22" s="750"/>
    </row>
    <row r="23" spans="1:9" s="72" customFormat="1">
      <c r="B23" s="748"/>
      <c r="C23" s="749"/>
      <c r="D23" s="749"/>
      <c r="E23" s="749"/>
      <c r="F23" s="749"/>
      <c r="G23" s="750"/>
    </row>
    <row r="24" spans="1:9" s="72" customFormat="1" ht="16.5" thickBot="1">
      <c r="B24" s="751"/>
      <c r="C24" s="752"/>
      <c r="D24" s="752"/>
      <c r="E24" s="752"/>
      <c r="F24" s="752"/>
      <c r="G24" s="753"/>
    </row>
    <row r="25" spans="1:9" s="72" customFormat="1">
      <c r="B25" s="754" t="s">
        <v>66</v>
      </c>
      <c r="C25" s="755"/>
      <c r="D25" s="755"/>
      <c r="E25" s="755"/>
      <c r="F25" s="755"/>
      <c r="G25" s="756"/>
    </row>
    <row r="26" spans="1:9" s="72" customFormat="1">
      <c r="B26" s="757"/>
      <c r="C26" s="746"/>
      <c r="D26" s="746"/>
      <c r="E26" s="746"/>
      <c r="F26" s="746"/>
      <c r="G26" s="747"/>
    </row>
    <row r="27" spans="1:9" s="72" customFormat="1">
      <c r="B27" s="758"/>
      <c r="C27" s="749"/>
      <c r="D27" s="749"/>
      <c r="E27" s="749"/>
      <c r="F27" s="749"/>
      <c r="G27" s="750"/>
    </row>
    <row r="28" spans="1:9" s="72" customFormat="1">
      <c r="B28" s="758"/>
      <c r="C28" s="749"/>
      <c r="D28" s="749"/>
      <c r="E28" s="749"/>
      <c r="F28" s="749"/>
      <c r="G28" s="750"/>
    </row>
    <row r="29" spans="1:9" s="72" customFormat="1">
      <c r="B29" s="758"/>
      <c r="C29" s="749"/>
      <c r="D29" s="749"/>
      <c r="E29" s="749"/>
      <c r="F29" s="749"/>
      <c r="G29" s="750"/>
    </row>
    <row r="30" spans="1:9" s="72" customFormat="1">
      <c r="B30" s="758"/>
      <c r="C30" s="749"/>
      <c r="D30" s="749"/>
      <c r="E30" s="749"/>
      <c r="F30" s="749"/>
      <c r="G30" s="750"/>
    </row>
    <row r="31" spans="1:9" s="72" customFormat="1" ht="16.5" thickBot="1">
      <c r="B31" s="912"/>
      <c r="C31" s="752"/>
      <c r="D31" s="752"/>
      <c r="E31" s="752"/>
      <c r="F31" s="752"/>
      <c r="G31" s="753"/>
    </row>
    <row r="32" spans="1:9" s="72" customFormat="1">
      <c r="A32" s="73"/>
    </row>
    <row r="33" spans="1:1" s="72" customFormat="1">
      <c r="A33" s="73" t="s">
        <v>327</v>
      </c>
    </row>
    <row r="34" spans="1:1" s="72" customFormat="1"/>
    <row r="35" spans="1:1" s="72" customFormat="1"/>
    <row r="36" spans="1:1" s="72" customFormat="1"/>
    <row r="37" spans="1:1" s="72" customFormat="1"/>
    <row r="38" spans="1:1" s="72" customFormat="1"/>
    <row r="39" spans="1:1" s="72" customFormat="1"/>
    <row r="40" spans="1:1" s="72" customFormat="1"/>
    <row r="41" spans="1:1" s="72" customFormat="1"/>
    <row r="42" spans="1:1" s="72" customFormat="1"/>
    <row r="43" spans="1:1" s="72" customFormat="1"/>
    <row r="44" spans="1:1" s="72" customFormat="1"/>
    <row r="45" spans="1:1" s="72" customFormat="1"/>
    <row r="46" spans="1:1" s="72" customFormat="1"/>
    <row r="47" spans="1:1" s="72" customFormat="1" ht="18.75" customHeight="1"/>
    <row r="48" spans="1:1" s="72" customFormat="1"/>
    <row r="49" spans="2:4" s="72" customFormat="1"/>
    <row r="50" spans="2:4" s="72" customFormat="1"/>
    <row r="51" spans="2:4" s="72" customFormat="1"/>
    <row r="52" spans="2:4" s="72" customFormat="1">
      <c r="B52" s="153"/>
      <c r="D52" s="148"/>
    </row>
    <row r="53" spans="2:4" s="72" customFormat="1">
      <c r="B53" s="153"/>
      <c r="D53" s="148"/>
    </row>
    <row r="54" spans="2:4" s="72" customFormat="1">
      <c r="B54" s="153"/>
      <c r="D54" s="148"/>
    </row>
    <row r="55" spans="2:4" s="72" customFormat="1">
      <c r="B55" s="153"/>
      <c r="D55" s="148"/>
    </row>
    <row r="56" spans="2:4" s="72" customFormat="1">
      <c r="B56" s="153"/>
      <c r="D56" s="148"/>
    </row>
    <row r="57" spans="2:4" s="72" customFormat="1">
      <c r="B57" s="153"/>
      <c r="D57" s="148"/>
    </row>
    <row r="58" spans="2:4" s="72" customFormat="1"/>
    <row r="59" spans="2:4" s="72" customFormat="1"/>
    <row r="60" spans="2:4" s="72" customFormat="1"/>
    <row r="61" spans="2:4" s="72" customFormat="1"/>
    <row r="62" spans="2:4" s="72" customFormat="1"/>
    <row r="63" spans="2:4" s="72" customFormat="1">
      <c r="B63" s="72" t="s">
        <v>393</v>
      </c>
    </row>
    <row r="64" spans="2:4" s="72" customFormat="1">
      <c r="B64" s="72" t="s">
        <v>413</v>
      </c>
    </row>
    <row r="65" spans="2:2" s="72" customFormat="1">
      <c r="B65" s="72" t="s">
        <v>486</v>
      </c>
    </row>
    <row r="66" spans="2:2" s="72" customFormat="1">
      <c r="B66" s="72" t="s">
        <v>485</v>
      </c>
    </row>
    <row r="67" spans="2:2" s="72" customFormat="1">
      <c r="B67" s="72" t="s">
        <v>484</v>
      </c>
    </row>
    <row r="68" spans="2:2" s="72" customFormat="1">
      <c r="B68" s="72" t="s">
        <v>483</v>
      </c>
    </row>
    <row r="69" spans="2:2" s="72" customFormat="1"/>
    <row r="70" spans="2:2" s="72" customFormat="1"/>
    <row r="71" spans="2:2" s="72" customFormat="1"/>
    <row r="72" spans="2:2" s="72" customFormat="1"/>
    <row r="73" spans="2:2" s="72" customFormat="1"/>
    <row r="74" spans="2:2" s="72" customFormat="1"/>
    <row r="75" spans="2:2" s="72" customFormat="1"/>
    <row r="76" spans="2:2" s="72" customFormat="1"/>
    <row r="77" spans="2:2" s="72" customFormat="1"/>
    <row r="78" spans="2:2" s="72" customFormat="1"/>
    <row r="79" spans="2:2" s="72" customFormat="1"/>
    <row r="80" spans="2:2" s="72" customFormat="1"/>
    <row r="81" s="72" customFormat="1"/>
    <row r="82" s="72" customFormat="1"/>
    <row r="83" s="72" customFormat="1"/>
    <row r="84" s="72" customFormat="1"/>
    <row r="85" s="72" customFormat="1"/>
    <row r="86" s="72" customFormat="1"/>
    <row r="87" s="72" customFormat="1"/>
    <row r="88" s="72" customFormat="1"/>
    <row r="89" s="72" customFormat="1"/>
    <row r="90" s="72" customFormat="1"/>
    <row r="91" s="72" customFormat="1"/>
    <row r="92" s="72" customFormat="1"/>
    <row r="93" s="72" customFormat="1"/>
    <row r="94" s="72" customFormat="1"/>
    <row r="95" s="72" customFormat="1"/>
    <row r="96" s="72" customFormat="1"/>
    <row r="97" s="72" customFormat="1"/>
    <row r="98" s="72" customFormat="1"/>
    <row r="99" s="72" customFormat="1"/>
    <row r="100" s="72" customFormat="1"/>
    <row r="101" s="72" customFormat="1"/>
    <row r="102" s="72" customFormat="1"/>
    <row r="103" s="72" customFormat="1"/>
    <row r="104" s="72" customFormat="1"/>
    <row r="105" s="72" customFormat="1"/>
    <row r="106" s="72" customFormat="1"/>
    <row r="107" s="72" customFormat="1"/>
    <row r="108" s="72" customFormat="1"/>
    <row r="109" s="72" customFormat="1"/>
    <row r="110" s="72" customFormat="1"/>
    <row r="111" s="72" customFormat="1"/>
    <row r="112" s="72" customFormat="1"/>
    <row r="113" s="72" customFormat="1"/>
    <row r="114" s="72" customFormat="1"/>
    <row r="115" s="72" customFormat="1"/>
    <row r="116" s="72" customFormat="1"/>
    <row r="117" s="72" customFormat="1"/>
    <row r="118" s="72" customFormat="1"/>
    <row r="119" s="72" customFormat="1"/>
    <row r="120" s="72" customFormat="1"/>
    <row r="121" s="72" customFormat="1"/>
    <row r="122" s="72" customFormat="1"/>
    <row r="123" s="72" customFormat="1"/>
    <row r="124" s="72" customFormat="1"/>
    <row r="125" s="72" customFormat="1"/>
    <row r="126" s="72" customFormat="1"/>
    <row r="127" s="72" customFormat="1"/>
    <row r="128" s="72" customFormat="1"/>
    <row r="129" s="72" customFormat="1"/>
    <row r="130" s="72" customFormat="1"/>
    <row r="131" s="72" customFormat="1"/>
    <row r="132" s="72" customFormat="1"/>
    <row r="133" s="72" customFormat="1"/>
    <row r="134" s="72" customFormat="1"/>
    <row r="135" s="72" customFormat="1"/>
    <row r="136" s="72" customFormat="1"/>
    <row r="137" s="72" customFormat="1"/>
    <row r="138" s="72" customFormat="1"/>
    <row r="139" s="72" customFormat="1"/>
    <row r="140" s="72" customFormat="1"/>
    <row r="141" s="72" customFormat="1"/>
    <row r="142" s="72" customFormat="1"/>
    <row r="143" s="72" customFormat="1"/>
    <row r="144" s="72" customFormat="1"/>
    <row r="145" s="72" customFormat="1"/>
    <row r="146" s="72" customFormat="1"/>
    <row r="147" s="72" customFormat="1"/>
    <row r="148" s="72" customFormat="1"/>
    <row r="149" s="72" customFormat="1"/>
    <row r="150" s="72" customFormat="1"/>
    <row r="151" s="72" customFormat="1"/>
    <row r="152" s="72" customFormat="1"/>
    <row r="153" s="72" customFormat="1"/>
    <row r="154" s="72" customFormat="1"/>
    <row r="155" s="72" customFormat="1"/>
    <row r="156" s="72" customFormat="1"/>
    <row r="157" s="72" customFormat="1"/>
    <row r="158" s="72" customFormat="1"/>
    <row r="159" s="72" customFormat="1"/>
    <row r="160" s="72" customFormat="1"/>
    <row r="161" s="72" customFormat="1"/>
    <row r="162" s="72" customFormat="1"/>
    <row r="163" s="72" customFormat="1"/>
    <row r="164" s="72" customFormat="1"/>
    <row r="165" s="72" customFormat="1"/>
    <row r="166" s="72" customFormat="1"/>
    <row r="167" s="72" customFormat="1"/>
    <row r="168" s="72" customFormat="1"/>
    <row r="169" s="72" customFormat="1"/>
    <row r="170" s="72" customFormat="1"/>
    <row r="171" s="72" customFormat="1"/>
    <row r="172" s="72" customFormat="1"/>
    <row r="173" s="72" customFormat="1"/>
    <row r="174" s="72" customFormat="1"/>
    <row r="175" s="72" customFormat="1"/>
    <row r="176" s="72" customFormat="1"/>
    <row r="177" s="72" customFormat="1"/>
    <row r="178" s="72" customFormat="1"/>
    <row r="179" s="72" customFormat="1"/>
    <row r="180" s="72" customFormat="1"/>
    <row r="181" s="72" customFormat="1"/>
    <row r="182" s="72" customFormat="1"/>
    <row r="183" s="72" customFormat="1"/>
    <row r="184" s="72" customFormat="1"/>
    <row r="185" s="72" customFormat="1"/>
    <row r="186" s="72" customFormat="1"/>
    <row r="187" s="72" customFormat="1"/>
    <row r="188" s="72" customFormat="1"/>
    <row r="189" s="72" customFormat="1"/>
    <row r="190" s="72" customFormat="1"/>
    <row r="191" s="72" customFormat="1"/>
    <row r="192" s="72" customFormat="1"/>
    <row r="193" s="72" customFormat="1"/>
    <row r="194" s="72" customFormat="1"/>
    <row r="195" s="72" customFormat="1"/>
    <row r="196" s="72" customFormat="1"/>
    <row r="197" s="72" customFormat="1"/>
    <row r="198" s="72" customFormat="1"/>
    <row r="199" s="72" customFormat="1"/>
    <row r="200" s="72" customFormat="1"/>
    <row r="201" s="72" customFormat="1"/>
    <row r="202" s="72" customFormat="1"/>
    <row r="203" s="72" customFormat="1"/>
    <row r="204" s="72" customFormat="1"/>
    <row r="205" s="72" customFormat="1"/>
    <row r="206" s="72" customFormat="1"/>
    <row r="207" s="72" customFormat="1"/>
    <row r="208" s="72" customFormat="1"/>
    <row r="209" s="72" customFormat="1"/>
    <row r="210" s="72" customFormat="1"/>
    <row r="211" s="72" customFormat="1"/>
    <row r="212" s="72" customFormat="1"/>
    <row r="213" s="72" customFormat="1"/>
    <row r="214" s="72" customFormat="1"/>
    <row r="215" s="72" customFormat="1"/>
    <row r="216" s="72" customFormat="1"/>
    <row r="217" s="72" customFormat="1"/>
    <row r="218" s="72" customFormat="1"/>
    <row r="219" s="72" customFormat="1"/>
    <row r="220" s="72" customFormat="1"/>
    <row r="221" s="72" customFormat="1"/>
    <row r="222" s="72" customFormat="1"/>
    <row r="223" s="72" customFormat="1"/>
    <row r="224" s="72" customFormat="1"/>
    <row r="225" s="72" customFormat="1"/>
    <row r="226" s="72" customFormat="1"/>
    <row r="227" s="72" customFormat="1"/>
    <row r="228" s="72" customFormat="1"/>
    <row r="229" s="72" customFormat="1"/>
    <row r="230" s="72" customFormat="1"/>
    <row r="231" s="72" customFormat="1"/>
    <row r="232" s="72" customFormat="1"/>
    <row r="233" s="72" customFormat="1"/>
    <row r="234" s="72" customFormat="1"/>
    <row r="235" s="72" customFormat="1"/>
    <row r="236" s="72" customFormat="1"/>
    <row r="237" s="72" customFormat="1"/>
    <row r="238" s="72" customFormat="1"/>
    <row r="239" s="72" customFormat="1"/>
    <row r="240" s="72" customFormat="1"/>
    <row r="241" s="72" customFormat="1"/>
    <row r="242" s="72" customFormat="1"/>
    <row r="243" s="72" customFormat="1"/>
    <row r="244" s="72" customFormat="1"/>
    <row r="245" s="72" customFormat="1"/>
    <row r="246" s="72" customFormat="1"/>
    <row r="247" s="72" customFormat="1"/>
    <row r="248" s="72" customFormat="1"/>
    <row r="249" s="72" customFormat="1"/>
    <row r="250" s="72" customFormat="1"/>
    <row r="251" s="72" customFormat="1"/>
    <row r="252" s="72" customFormat="1"/>
    <row r="253" s="72" customFormat="1"/>
    <row r="254" s="72" customFormat="1"/>
    <row r="255" s="72" customFormat="1"/>
    <row r="256" s="72" customFormat="1"/>
    <row r="257" s="72" customFormat="1"/>
    <row r="258" s="72" customFormat="1"/>
    <row r="259" s="72" customFormat="1"/>
    <row r="260" s="72" customFormat="1"/>
    <row r="261" s="72" customFormat="1"/>
    <row r="262" s="72" customFormat="1"/>
    <row r="263" s="72" customFormat="1"/>
    <row r="264" s="72" customFormat="1"/>
    <row r="265" s="72" customFormat="1"/>
    <row r="266" s="72" customFormat="1"/>
    <row r="267" s="72" customFormat="1"/>
    <row r="268" s="72" customFormat="1"/>
    <row r="269" s="72" customFormat="1"/>
    <row r="270" s="72" customFormat="1"/>
    <row r="271" s="72" customFormat="1"/>
    <row r="272" s="72" customFormat="1"/>
    <row r="273" s="72" customFormat="1"/>
    <row r="274" s="72" customFormat="1"/>
    <row r="275" s="72" customFormat="1"/>
    <row r="276" s="72" customFormat="1"/>
    <row r="277" s="72" customFormat="1"/>
    <row r="278" s="72" customFormat="1"/>
    <row r="279" s="72" customFormat="1"/>
    <row r="280" s="72" customFormat="1"/>
    <row r="281" s="72" customFormat="1"/>
    <row r="282" s="72" customFormat="1"/>
    <row r="283" s="72" customFormat="1"/>
    <row r="284" s="72" customFormat="1"/>
    <row r="285" s="72" customFormat="1"/>
    <row r="286" s="72" customFormat="1"/>
    <row r="287" s="72" customFormat="1"/>
    <row r="288" s="72" customFormat="1"/>
    <row r="289" s="72" customFormat="1"/>
    <row r="290" s="72" customFormat="1"/>
    <row r="291" s="72" customFormat="1"/>
    <row r="292" s="72" customFormat="1"/>
    <row r="293" s="72" customFormat="1"/>
    <row r="294" s="72" customFormat="1"/>
    <row r="295" s="72" customFormat="1"/>
    <row r="296" s="72" customFormat="1"/>
    <row r="297" s="72" customFormat="1"/>
    <row r="298" s="72" customFormat="1"/>
    <row r="299" s="72" customFormat="1"/>
    <row r="300" s="72" customFormat="1"/>
    <row r="301" s="72" customFormat="1"/>
    <row r="302" s="72" customFormat="1"/>
    <row r="303" s="72" customFormat="1"/>
    <row r="304" s="72" customFormat="1"/>
    <row r="305" s="72" customFormat="1"/>
    <row r="306" s="72" customFormat="1"/>
    <row r="307" s="72" customFormat="1"/>
    <row r="308" s="72" customFormat="1"/>
    <row r="309" s="72" customFormat="1"/>
    <row r="310" s="72" customFormat="1"/>
    <row r="311" s="72" customFormat="1"/>
    <row r="312" s="72" customFormat="1"/>
    <row r="313" s="72" customFormat="1"/>
    <row r="314" s="72" customFormat="1"/>
    <row r="315" s="72" customFormat="1"/>
    <row r="316" s="72" customFormat="1"/>
    <row r="317" s="72" customFormat="1"/>
    <row r="318" s="72" customFormat="1"/>
    <row r="319" s="72" customFormat="1"/>
    <row r="320" s="72" customFormat="1"/>
    <row r="321" s="72" customFormat="1"/>
    <row r="322" s="72" customFormat="1"/>
    <row r="323" s="72" customFormat="1"/>
    <row r="324" s="72" customFormat="1"/>
    <row r="325" s="72" customFormat="1"/>
    <row r="326" s="72" customFormat="1"/>
    <row r="327" s="72" customFormat="1"/>
    <row r="328" s="72" customFormat="1"/>
    <row r="329" s="72" customFormat="1"/>
    <row r="330" s="72" customFormat="1"/>
    <row r="331" s="72" customFormat="1"/>
    <row r="332" s="72" customFormat="1"/>
    <row r="333" s="72" customFormat="1"/>
    <row r="334" s="72" customFormat="1"/>
    <row r="335" s="72" customFormat="1"/>
    <row r="336" s="72" customFormat="1"/>
    <row r="337" s="72" customFormat="1"/>
    <row r="338" s="72" customFormat="1"/>
    <row r="339" s="72" customFormat="1"/>
    <row r="340" s="72" customFormat="1"/>
    <row r="341" s="72" customFormat="1"/>
    <row r="342" s="72" customFormat="1"/>
    <row r="343" s="72" customFormat="1"/>
    <row r="344" s="72" customFormat="1"/>
    <row r="345" s="72" customFormat="1"/>
    <row r="346" s="72" customFormat="1"/>
    <row r="347" s="72" customFormat="1"/>
    <row r="348" s="72" customFormat="1"/>
    <row r="349" s="72" customFormat="1"/>
    <row r="350" s="72" customFormat="1"/>
    <row r="351" s="72" customFormat="1"/>
    <row r="352" s="72" customFormat="1"/>
    <row r="353" s="72" customFormat="1"/>
    <row r="354" s="72" customFormat="1"/>
    <row r="355" s="72" customFormat="1"/>
    <row r="356" s="72" customFormat="1"/>
    <row r="357" s="72" customFormat="1"/>
    <row r="358" s="72" customFormat="1"/>
    <row r="359" s="72" customFormat="1"/>
    <row r="360" s="72" customFormat="1"/>
    <row r="361" s="72" customFormat="1"/>
    <row r="362" s="72" customFormat="1"/>
    <row r="363" s="72" customFormat="1"/>
    <row r="364" s="72" customFormat="1"/>
    <row r="365" s="72" customFormat="1"/>
    <row r="366" s="72" customFormat="1"/>
    <row r="367" s="72" customFormat="1"/>
    <row r="368" s="72" customFormat="1"/>
    <row r="369" s="72" customFormat="1"/>
    <row r="370" s="72" customFormat="1"/>
    <row r="371" s="72" customFormat="1"/>
    <row r="372" s="72" customFormat="1"/>
    <row r="373" s="72" customFormat="1"/>
    <row r="374" s="72" customFormat="1"/>
    <row r="375" s="72" customFormat="1"/>
    <row r="376" s="72" customFormat="1"/>
    <row r="377" s="72" customFormat="1"/>
    <row r="378" s="72" customFormat="1"/>
    <row r="379" s="72" customFormat="1"/>
    <row r="380" s="72" customFormat="1"/>
    <row r="381" s="72" customFormat="1"/>
    <row r="382" s="72" customFormat="1"/>
    <row r="383" s="72" customFormat="1"/>
    <row r="384" s="72" customFormat="1"/>
    <row r="385" s="72" customFormat="1"/>
    <row r="386" s="72" customFormat="1"/>
    <row r="387" s="72" customFormat="1"/>
    <row r="388" s="72" customFormat="1"/>
    <row r="389" s="72" customFormat="1"/>
    <row r="390" s="72" customFormat="1"/>
    <row r="391" s="72" customFormat="1"/>
    <row r="392" s="72" customFormat="1"/>
    <row r="393" s="72" customFormat="1"/>
    <row r="394" s="72" customFormat="1"/>
    <row r="395" s="72" customFormat="1"/>
    <row r="396" s="72" customFormat="1"/>
    <row r="397" s="72" customFormat="1"/>
    <row r="398" s="72" customFormat="1"/>
    <row r="399" s="72" customFormat="1"/>
    <row r="400" s="72" customFormat="1"/>
    <row r="401" s="72" customFormat="1"/>
    <row r="402" s="72" customFormat="1"/>
    <row r="403" s="72" customFormat="1"/>
    <row r="404" s="72" customFormat="1"/>
    <row r="405" s="72" customFormat="1"/>
    <row r="406" s="72" customFormat="1"/>
    <row r="407" s="72" customFormat="1"/>
    <row r="408" s="72" customFormat="1"/>
    <row r="409" s="72" customFormat="1"/>
    <row r="410" s="72" customFormat="1"/>
    <row r="411" s="72" customFormat="1"/>
    <row r="412" s="72" customFormat="1"/>
    <row r="413" s="72" customFormat="1"/>
    <row r="414" s="72" customFormat="1"/>
    <row r="415" s="72" customFormat="1"/>
    <row r="416" s="72" customFormat="1"/>
    <row r="417" s="72" customFormat="1"/>
    <row r="418" s="72" customFormat="1"/>
    <row r="419" s="72" customFormat="1"/>
    <row r="420" s="72" customFormat="1"/>
    <row r="421" s="72" customFormat="1"/>
    <row r="422" s="72" customFormat="1"/>
    <row r="423" s="72" customFormat="1"/>
    <row r="424" s="72" customFormat="1"/>
    <row r="425" s="72" customFormat="1"/>
    <row r="426" s="72" customFormat="1"/>
    <row r="427" s="72" customFormat="1"/>
    <row r="428" s="72" customFormat="1"/>
    <row r="429" s="72" customFormat="1"/>
    <row r="430" s="72" customFormat="1"/>
    <row r="431" s="72" customFormat="1"/>
    <row r="432" s="72" customFormat="1"/>
    <row r="433" s="72" customFormat="1"/>
    <row r="434" s="72" customFormat="1"/>
    <row r="435" s="72" customFormat="1"/>
    <row r="436" s="72" customFormat="1"/>
    <row r="437" s="72" customFormat="1"/>
    <row r="438" s="72" customFormat="1"/>
    <row r="439" s="72" customFormat="1"/>
    <row r="440" s="72" customFormat="1"/>
    <row r="441" s="72" customFormat="1"/>
    <row r="442" s="72" customFormat="1"/>
    <row r="443" s="72" customFormat="1"/>
    <row r="444" s="72" customFormat="1"/>
    <row r="445" s="72" customFormat="1"/>
    <row r="446" s="72" customFormat="1"/>
    <row r="447" s="72" customFormat="1"/>
    <row r="448" s="72" customFormat="1"/>
    <row r="449" s="72" customFormat="1"/>
    <row r="450" s="72" customFormat="1"/>
    <row r="451" s="72" customFormat="1"/>
    <row r="452" s="72" customFormat="1"/>
    <row r="453" s="72" customFormat="1"/>
    <row r="454" s="72" customFormat="1"/>
    <row r="455" s="72" customFormat="1"/>
    <row r="456" s="72" customFormat="1"/>
    <row r="457" s="72" customFormat="1"/>
    <row r="458" s="72" customFormat="1"/>
    <row r="459" s="72" customFormat="1"/>
    <row r="460" s="72" customFormat="1"/>
    <row r="461" s="72" customFormat="1"/>
    <row r="462" s="72" customFormat="1"/>
    <row r="463" s="72" customFormat="1"/>
    <row r="464" s="72" customFormat="1"/>
    <row r="465" s="72" customFormat="1"/>
    <row r="466" s="72" customFormat="1"/>
    <row r="467" s="72" customFormat="1"/>
    <row r="468" s="72" customFormat="1"/>
    <row r="469" s="72" customFormat="1"/>
    <row r="470" s="72" customFormat="1"/>
    <row r="471" s="72" customFormat="1"/>
    <row r="472" s="72" customFormat="1"/>
    <row r="473" s="72" customFormat="1"/>
    <row r="474" s="72" customFormat="1"/>
    <row r="475" s="72" customFormat="1"/>
    <row r="476" s="72" customFormat="1"/>
    <row r="477" s="72" customFormat="1"/>
    <row r="478" s="72" customFormat="1"/>
    <row r="479" s="72" customFormat="1"/>
    <row r="480" s="72" customFormat="1"/>
    <row r="481" s="72" customFormat="1"/>
    <row r="482" s="72" customFormat="1"/>
    <row r="483" s="72" customFormat="1"/>
    <row r="484" s="72" customFormat="1"/>
    <row r="485" s="72" customFormat="1"/>
    <row r="486" s="72" customFormat="1"/>
    <row r="487" s="72" customFormat="1"/>
    <row r="488" s="72" customFormat="1"/>
    <row r="489" s="72" customFormat="1"/>
    <row r="490" s="72" customFormat="1"/>
    <row r="491" s="72" customFormat="1"/>
    <row r="492" s="72" customFormat="1"/>
    <row r="493" s="72" customFormat="1"/>
    <row r="494" s="72" customFormat="1"/>
    <row r="495" s="72" customFormat="1"/>
    <row r="496" s="72" customFormat="1"/>
    <row r="497" s="72" customFormat="1"/>
    <row r="498" s="72" customFormat="1"/>
    <row r="499" s="72" customFormat="1"/>
    <row r="500" s="72" customFormat="1"/>
    <row r="501" s="72" customFormat="1"/>
    <row r="502" s="72" customFormat="1"/>
    <row r="503" s="72" customFormat="1"/>
    <row r="504" s="72" customFormat="1"/>
    <row r="505" s="72" customFormat="1"/>
    <row r="506" s="72" customFormat="1"/>
    <row r="507" s="72" customFormat="1"/>
    <row r="508" s="72" customFormat="1"/>
    <row r="509" s="72" customFormat="1"/>
    <row r="510" s="72" customFormat="1"/>
    <row r="511" s="72" customFormat="1"/>
    <row r="512" s="72" customFormat="1"/>
    <row r="513" s="72" customFormat="1"/>
    <row r="514" s="72" customFormat="1"/>
    <row r="515" s="72" customFormat="1"/>
    <row r="516" s="72" customFormat="1"/>
    <row r="517" s="72" customFormat="1"/>
    <row r="518" s="72" customFormat="1"/>
    <row r="519" s="72" customFormat="1"/>
    <row r="520" s="72" customFormat="1"/>
    <row r="521" s="72" customFormat="1"/>
    <row r="522" s="72" customFormat="1"/>
    <row r="523" s="72" customFormat="1"/>
    <row r="524" s="72" customFormat="1"/>
    <row r="525" s="72" customFormat="1"/>
    <row r="526" s="72" customFormat="1"/>
    <row r="527" s="72" customFormat="1"/>
    <row r="528" s="72" customFormat="1"/>
    <row r="529" s="72" customFormat="1"/>
    <row r="530" s="72" customFormat="1"/>
    <row r="531" s="72" customFormat="1"/>
    <row r="532" s="72" customFormat="1"/>
    <row r="533" s="72" customFormat="1"/>
    <row r="534" s="72" customFormat="1"/>
    <row r="535" s="72" customFormat="1"/>
    <row r="536" s="72" customFormat="1"/>
    <row r="537" s="72" customFormat="1"/>
    <row r="538" s="72" customFormat="1"/>
    <row r="539" s="72" customFormat="1"/>
    <row r="540" s="72" customFormat="1"/>
    <row r="541" s="72" customFormat="1"/>
    <row r="542" s="72" customFormat="1"/>
    <row r="543" s="72" customFormat="1"/>
    <row r="544" s="72" customFormat="1"/>
    <row r="545" s="72" customFormat="1"/>
    <row r="546" s="72" customFormat="1"/>
    <row r="547" s="72" customFormat="1"/>
    <row r="548" s="72" customFormat="1"/>
    <row r="549" s="72" customFormat="1"/>
    <row r="550" s="72" customFormat="1"/>
    <row r="551" s="72" customFormat="1"/>
    <row r="552" s="72" customFormat="1"/>
    <row r="553" s="72" customFormat="1"/>
    <row r="554" s="72" customFormat="1"/>
    <row r="555" s="72" customFormat="1"/>
    <row r="556" s="72" customFormat="1"/>
    <row r="557" s="72" customFormat="1"/>
    <row r="558" s="72" customFormat="1"/>
    <row r="559" s="72" customFormat="1"/>
    <row r="560" s="72" customFormat="1"/>
    <row r="561" s="72" customFormat="1"/>
    <row r="562" s="72" customFormat="1"/>
    <row r="563" s="72" customFormat="1"/>
    <row r="564" s="72" customFormat="1"/>
    <row r="565" s="72" customFormat="1"/>
    <row r="566" s="72" customFormat="1"/>
    <row r="567" s="72" customFormat="1"/>
    <row r="568" s="72" customFormat="1"/>
    <row r="569" s="72" customFormat="1"/>
    <row r="570" s="72" customFormat="1"/>
    <row r="571" s="72" customFormat="1"/>
    <row r="572" s="72" customFormat="1"/>
    <row r="573" s="72" customFormat="1"/>
    <row r="574" s="72" customFormat="1"/>
    <row r="575" s="72" customFormat="1"/>
    <row r="576" s="72" customFormat="1"/>
    <row r="577" s="72" customFormat="1"/>
    <row r="578" s="72" customFormat="1"/>
    <row r="579" s="72" customFormat="1"/>
    <row r="580" s="72" customFormat="1"/>
    <row r="581" s="72" customFormat="1"/>
    <row r="582" s="72" customFormat="1"/>
    <row r="583" s="72" customFormat="1"/>
    <row r="584" s="72" customFormat="1"/>
    <row r="585" s="72" customFormat="1"/>
    <row r="586" s="72" customFormat="1"/>
    <row r="587" s="72" customFormat="1"/>
    <row r="588" s="72" customFormat="1"/>
    <row r="589" s="72" customFormat="1"/>
    <row r="590" s="72" customFormat="1"/>
    <row r="591" s="72" customFormat="1"/>
    <row r="592" s="72" customFormat="1"/>
    <row r="593" s="72" customFormat="1"/>
    <row r="594" s="72" customFormat="1"/>
    <row r="595" s="72" customFormat="1"/>
    <row r="596" s="72" customFormat="1"/>
    <row r="597" s="72" customFormat="1"/>
    <row r="598" s="72" customFormat="1"/>
    <row r="599" s="72" customFormat="1"/>
    <row r="600" s="72" customFormat="1"/>
    <row r="601" s="72" customFormat="1"/>
    <row r="602" s="72" customFormat="1"/>
    <row r="603" s="72" customFormat="1"/>
    <row r="604" s="72" customFormat="1"/>
    <row r="605" s="72" customFormat="1"/>
    <row r="606" s="72" customFormat="1"/>
    <row r="607" s="72" customFormat="1"/>
    <row r="608" s="72" customFormat="1"/>
    <row r="609" s="72" customFormat="1"/>
    <row r="610" s="72" customFormat="1"/>
    <row r="611" s="72" customFormat="1"/>
    <row r="612" s="72" customFormat="1"/>
    <row r="613" s="72" customFormat="1"/>
    <row r="614" s="72" customFormat="1"/>
    <row r="615" s="72" customFormat="1"/>
    <row r="616" s="72" customFormat="1"/>
    <row r="617" s="72" customFormat="1"/>
    <row r="618" s="72" customFormat="1"/>
    <row r="619" s="72" customFormat="1"/>
    <row r="620" s="72" customFormat="1"/>
    <row r="621" s="72" customFormat="1"/>
    <row r="622" s="72" customFormat="1"/>
    <row r="623" s="72" customFormat="1"/>
    <row r="624" s="72" customFormat="1"/>
    <row r="625" s="72" customFormat="1"/>
    <row r="626" s="72" customFormat="1"/>
    <row r="627" s="72" customFormat="1"/>
    <row r="628" s="72" customFormat="1"/>
    <row r="629" s="72" customFormat="1"/>
    <row r="630" s="72" customFormat="1"/>
    <row r="631" s="72" customFormat="1"/>
    <row r="632" s="72" customFormat="1"/>
    <row r="633" s="72" customFormat="1"/>
    <row r="634" s="72" customFormat="1"/>
    <row r="635" s="72" customFormat="1"/>
    <row r="636" s="72" customFormat="1"/>
    <row r="637" s="72" customFormat="1"/>
    <row r="638" s="72" customFormat="1"/>
    <row r="639" s="72" customFormat="1"/>
    <row r="640" s="72" customFormat="1"/>
    <row r="641" s="72" customFormat="1"/>
    <row r="642" s="72" customFormat="1"/>
    <row r="643" s="72" customFormat="1"/>
    <row r="644" s="72" customFormat="1"/>
    <row r="645" s="72" customFormat="1"/>
    <row r="646" s="72" customFormat="1"/>
    <row r="647" s="72" customFormat="1"/>
    <row r="648" s="72" customFormat="1"/>
    <row r="649" s="72" customFormat="1"/>
    <row r="650" s="72" customFormat="1"/>
    <row r="651" s="72" customFormat="1"/>
    <row r="652" s="72" customFormat="1"/>
    <row r="653" s="72" customFormat="1"/>
    <row r="654" s="72" customFormat="1"/>
    <row r="655" s="72" customFormat="1"/>
    <row r="656" s="72" customFormat="1"/>
    <row r="657" s="72" customFormat="1"/>
    <row r="658" s="72" customFormat="1"/>
    <row r="659" s="72" customFormat="1"/>
    <row r="660" s="72" customFormat="1"/>
    <row r="661" s="72" customFormat="1"/>
    <row r="662" s="72" customFormat="1"/>
    <row r="663" s="72" customFormat="1"/>
    <row r="664" s="72" customFormat="1"/>
    <row r="665" s="72" customFormat="1"/>
    <row r="666" s="72" customFormat="1"/>
    <row r="667" s="72" customFormat="1"/>
    <row r="668" s="72" customFormat="1"/>
    <row r="669" s="72" customFormat="1"/>
    <row r="670" s="72" customFormat="1"/>
    <row r="671" s="72" customFormat="1"/>
    <row r="672" s="72" customFormat="1"/>
    <row r="673" spans="1:26" s="72" customFormat="1"/>
    <row r="674" spans="1:26" s="72" customFormat="1"/>
    <row r="675" spans="1:26" s="72" customFormat="1"/>
    <row r="676" spans="1:26" s="72" customFormat="1"/>
    <row r="677" spans="1:26" s="72" customFormat="1"/>
    <row r="678" spans="1:26" s="72" customFormat="1"/>
    <row r="679" spans="1:26" s="72" customFormat="1"/>
    <row r="680" spans="1:26" s="72" customFormat="1"/>
    <row r="681" spans="1:26" s="72" customFormat="1"/>
    <row r="682" spans="1:26" s="72" customFormat="1"/>
    <row r="683" spans="1:26" s="72" customFormat="1"/>
    <row r="684" spans="1:26" s="72" customFormat="1"/>
    <row r="685" spans="1:26" s="72" customFormat="1"/>
    <row r="686" spans="1:26" s="72" customFormat="1"/>
    <row r="687" spans="1:26" s="72" customFormat="1">
      <c r="A687" s="154"/>
      <c r="O687" s="154"/>
      <c r="P687" s="154"/>
      <c r="Q687" s="154"/>
      <c r="R687" s="154"/>
      <c r="S687" s="154"/>
      <c r="T687" s="154"/>
      <c r="U687" s="154"/>
      <c r="V687" s="154"/>
      <c r="W687" s="154"/>
      <c r="X687" s="154"/>
      <c r="Y687" s="154"/>
      <c r="Z687" s="154"/>
    </row>
  </sheetData>
  <sheetProtection algorithmName="SHA-512" hashValue="ldcIKGqlv7caZWx6g0Eh6wBIQItoK1+owiarZCkXXb7GcsjKGnTtvYIa7w/QsvQzNpYQ73zhAFxW++H6T0KBWg==" saltValue="9om3iaO/JzBlwMvxUavkXQ==" spinCount="100000" sheet="1" objects="1" scenarios="1"/>
  <protectedRanges>
    <protectedRange sqref="B26:G31" name="範囲3"/>
    <protectedRange sqref="B20:G24" name="範囲2"/>
    <protectedRange sqref="C5:G5 C10:G16 G6:G9 C6:E9" name="範囲1"/>
    <protectedRange sqref="F6:F9" name="範囲1_1"/>
  </protectedRanges>
  <mergeCells count="2">
    <mergeCell ref="K3:M3"/>
    <mergeCell ref="O3:Q3"/>
  </mergeCells>
  <phoneticPr fontId="9"/>
  <pageMargins left="0.70866141732283472" right="0.70866141732283472" top="0.78740157480314965" bottom="0.78740157480314965" header="0.31496062992125984" footer="0.31496062992125984"/>
  <pageSetup paperSize="9" scale="48" orientation="landscape" r:id="rId1"/>
  <headerFooter>
    <oddHeader>&amp;L&amp;D&amp;C&amp;A&amp;R&amp;F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6639F-8E5A-44DC-960E-190810D7737B}">
  <sheetPr>
    <pageSetUpPr fitToPage="1"/>
  </sheetPr>
  <dimension ref="A1:Y104"/>
  <sheetViews>
    <sheetView showGridLines="0" topLeftCell="A18" workbookViewId="0">
      <selection activeCell="C12" sqref="C12"/>
    </sheetView>
  </sheetViews>
  <sheetFormatPr defaultColWidth="10.77734375" defaultRowHeight="15.75"/>
  <cols>
    <col min="1" max="1" width="1.5546875" style="72" customWidth="1"/>
    <col min="2" max="2" width="11.5546875" style="72" customWidth="1"/>
    <col min="3" max="3" width="23.77734375" style="72" customWidth="1"/>
    <col min="4" max="4" width="13.77734375" style="72" customWidth="1"/>
    <col min="5" max="6" width="15.5546875" style="72" customWidth="1"/>
    <col min="7" max="7" width="20.77734375" style="72" bestFit="1" customWidth="1"/>
    <col min="8" max="9" width="1.5546875" style="72" customWidth="1"/>
    <col min="10" max="10" width="19" style="72" customWidth="1"/>
    <col min="11" max="11" width="10.77734375" style="72" customWidth="1"/>
    <col min="12" max="17" width="10.77734375" style="72"/>
    <col min="18" max="19" width="1.5546875" style="72" customWidth="1"/>
    <col min="20" max="20" width="24" style="72" customWidth="1"/>
    <col min="21" max="21" width="7.5546875" style="72" customWidth="1"/>
    <col min="22" max="24" width="10.77734375" style="72"/>
    <col min="25" max="25" width="19.33203125" style="72" bestFit="1" customWidth="1"/>
    <col min="26" max="16384" width="10.77734375" style="72"/>
  </cols>
  <sheetData>
    <row r="1" spans="1:25" ht="16.5" thickBot="1">
      <c r="A1" s="73" t="s">
        <v>147</v>
      </c>
      <c r="B1" s="74"/>
      <c r="D1" s="74"/>
      <c r="I1" s="75" t="s">
        <v>48</v>
      </c>
      <c r="O1" s="77"/>
      <c r="P1" s="77"/>
      <c r="Q1" s="77"/>
      <c r="S1" s="73" t="s">
        <v>79</v>
      </c>
    </row>
    <row r="2" spans="1:25">
      <c r="B2" s="78"/>
      <c r="C2" s="79"/>
      <c r="D2" s="383"/>
      <c r="E2" s="80" t="s">
        <v>150</v>
      </c>
      <c r="F2" s="251"/>
      <c r="G2" s="82" t="s">
        <v>222</v>
      </c>
      <c r="J2" s="83"/>
      <c r="K2" s="84" t="str">
        <f>"CO2排出量 (kg-CO2/"&amp;D16&amp;"-主生成物)"</f>
        <v>CO2排出量 (kg-CO2/kg-主生成物)</v>
      </c>
      <c r="L2" s="84"/>
      <c r="M2" s="84"/>
      <c r="N2" s="84"/>
      <c r="O2" s="84"/>
      <c r="P2" s="84"/>
      <c r="Q2" s="85"/>
      <c r="T2" s="86"/>
      <c r="U2" s="87"/>
      <c r="V2" s="84" t="s">
        <v>313</v>
      </c>
      <c r="W2" s="84"/>
      <c r="X2" s="84"/>
      <c r="Y2" s="88" t="s">
        <v>235</v>
      </c>
    </row>
    <row r="3" spans="1:25">
      <c r="B3" s="89" t="s">
        <v>76</v>
      </c>
      <c r="C3" s="90" t="s">
        <v>181</v>
      </c>
      <c r="D3" s="284" t="s">
        <v>81</v>
      </c>
      <c r="E3" s="91" t="s">
        <v>551</v>
      </c>
      <c r="F3" s="91" t="s">
        <v>46</v>
      </c>
      <c r="G3" s="93" t="s">
        <v>83</v>
      </c>
      <c r="J3" s="94" t="s">
        <v>181</v>
      </c>
      <c r="K3" s="406" t="s">
        <v>553</v>
      </c>
      <c r="L3" s="406"/>
      <c r="M3" s="407"/>
      <c r="N3" s="95" t="s">
        <v>522</v>
      </c>
      <c r="O3" s="408" t="str">
        <f>F3</f>
        <v>化学量論</v>
      </c>
      <c r="P3" s="406"/>
      <c r="Q3" s="409"/>
      <c r="T3" s="96" t="s">
        <v>181</v>
      </c>
      <c r="U3" s="97" t="s">
        <v>81</v>
      </c>
      <c r="V3" s="98" t="s">
        <v>50</v>
      </c>
      <c r="W3" s="99" t="s">
        <v>51</v>
      </c>
      <c r="X3" s="100" t="s">
        <v>139</v>
      </c>
      <c r="Y3" s="101"/>
    </row>
    <row r="4" spans="1:25" ht="16.5" thickBot="1">
      <c r="B4" s="102"/>
      <c r="C4" s="103"/>
      <c r="D4" s="285"/>
      <c r="E4" s="104"/>
      <c r="F4" s="104"/>
      <c r="G4" s="106"/>
      <c r="H4" s="107"/>
      <c r="J4" s="108"/>
      <c r="K4" s="109" t="s">
        <v>50</v>
      </c>
      <c r="L4" s="110" t="s">
        <v>51</v>
      </c>
      <c r="M4" s="110" t="s">
        <v>139</v>
      </c>
      <c r="N4" s="174"/>
      <c r="O4" s="110" t="s">
        <v>50</v>
      </c>
      <c r="P4" s="110" t="s">
        <v>51</v>
      </c>
      <c r="Q4" s="111" t="s">
        <v>139</v>
      </c>
      <c r="T4" s="112"/>
      <c r="U4" s="113"/>
      <c r="V4" s="114"/>
      <c r="W4" s="115"/>
      <c r="X4" s="116"/>
      <c r="Y4" s="117"/>
    </row>
    <row r="5" spans="1:25">
      <c r="B5" s="729"/>
      <c r="C5" s="891" t="s">
        <v>39</v>
      </c>
      <c r="D5" s="913" t="s">
        <v>73</v>
      </c>
      <c r="E5" s="914"/>
      <c r="F5" s="915"/>
      <c r="G5" s="734" t="s">
        <v>233</v>
      </c>
      <c r="J5" s="254" t="s">
        <v>280</v>
      </c>
      <c r="K5" s="177">
        <f>$G$16*V5</f>
        <v>0</v>
      </c>
      <c r="L5" s="178">
        <f>$G$16*W5</f>
        <v>0</v>
      </c>
      <c r="M5" s="178">
        <f>$G$16*X5</f>
        <v>0</v>
      </c>
      <c r="N5" s="178" t="s">
        <v>233</v>
      </c>
      <c r="O5" s="178">
        <f>$G$16*V5</f>
        <v>0</v>
      </c>
      <c r="P5" s="178">
        <f t="shared" ref="P5:Q5" si="0">$G$16*W5</f>
        <v>0</v>
      </c>
      <c r="Q5" s="179">
        <f t="shared" si="0"/>
        <v>0</v>
      </c>
      <c r="T5" s="227" t="s">
        <v>146</v>
      </c>
      <c r="U5" s="228" t="s">
        <v>0</v>
      </c>
      <c r="V5" s="229">
        <f>バックグラウンドデータ!E6</f>
        <v>-1</v>
      </c>
      <c r="W5" s="230">
        <f>バックグラウンドデータ!F6</f>
        <v>-1</v>
      </c>
      <c r="X5" s="231">
        <f>バックグラウンドデータ!G6</f>
        <v>-1</v>
      </c>
      <c r="Y5" s="232" t="str">
        <f>バックグラウンドデータ!H6</f>
        <v>ガイドライン既定値</v>
      </c>
    </row>
    <row r="6" spans="1:25">
      <c r="B6" s="729" t="s">
        <v>93</v>
      </c>
      <c r="C6" s="730" t="s">
        <v>32</v>
      </c>
      <c r="D6" s="731" t="s">
        <v>0</v>
      </c>
      <c r="E6" s="916"/>
      <c r="F6" s="810"/>
      <c r="G6" s="734" t="s">
        <v>233</v>
      </c>
      <c r="J6" s="256" t="s">
        <v>82</v>
      </c>
      <c r="K6" s="185">
        <f t="shared" ref="K6:M9" si="1">$E5*V6</f>
        <v>0</v>
      </c>
      <c r="L6" s="186">
        <f t="shared" si="1"/>
        <v>0</v>
      </c>
      <c r="M6" s="186">
        <f t="shared" si="1"/>
        <v>0</v>
      </c>
      <c r="N6" s="124" t="s">
        <v>52</v>
      </c>
      <c r="O6" s="186">
        <f t="shared" ref="O6:Q9" si="2">$F5*V6</f>
        <v>0</v>
      </c>
      <c r="P6" s="186">
        <f t="shared" si="2"/>
        <v>0</v>
      </c>
      <c r="Q6" s="187">
        <f t="shared" si="2"/>
        <v>0</v>
      </c>
      <c r="T6" s="127" t="s">
        <v>82</v>
      </c>
      <c r="U6" s="128" t="s">
        <v>0</v>
      </c>
      <c r="V6" s="129">
        <f>バックグラウンドデータ!E10</f>
        <v>0.14799999999999999</v>
      </c>
      <c r="W6" s="130">
        <f>バックグラウンドデータ!F10</f>
        <v>8.0100000000000005E-2</v>
      </c>
      <c r="X6" s="131">
        <f>バックグラウンドデータ!G10</f>
        <v>7.0400000000000003E-3</v>
      </c>
      <c r="Y6" s="132" t="str">
        <f>バックグラウンドデータ!H10</f>
        <v>ガイドライン既定値</v>
      </c>
    </row>
    <row r="7" spans="1:25">
      <c r="B7" s="729"/>
      <c r="C7" s="730" t="s">
        <v>40</v>
      </c>
      <c r="D7" s="731" t="s">
        <v>1</v>
      </c>
      <c r="E7" s="916"/>
      <c r="F7" s="810"/>
      <c r="G7" s="734" t="s">
        <v>233</v>
      </c>
      <c r="H7" s="148"/>
      <c r="J7" s="122" t="s">
        <v>32</v>
      </c>
      <c r="K7" s="123">
        <f t="shared" si="1"/>
        <v>0</v>
      </c>
      <c r="L7" s="124">
        <f t="shared" si="1"/>
        <v>0</v>
      </c>
      <c r="M7" s="124">
        <f t="shared" si="1"/>
        <v>0</v>
      </c>
      <c r="N7" s="124" t="s">
        <v>52</v>
      </c>
      <c r="O7" s="124">
        <f t="shared" si="2"/>
        <v>0</v>
      </c>
      <c r="P7" s="124">
        <f t="shared" si="2"/>
        <v>0</v>
      </c>
      <c r="Q7" s="192">
        <f t="shared" si="2"/>
        <v>0</v>
      </c>
      <c r="T7" s="127" t="s">
        <v>32</v>
      </c>
      <c r="U7" s="128" t="s">
        <v>0</v>
      </c>
      <c r="V7" s="129">
        <f>バックグラウンドデータ!E18</f>
        <v>9.82</v>
      </c>
      <c r="W7" s="130">
        <f>バックグラウンドデータ!F18</f>
        <v>7.56</v>
      </c>
      <c r="X7" s="131">
        <f>バックグラウンドデータ!G18</f>
        <v>0.318</v>
      </c>
      <c r="Y7" s="132" t="str">
        <f>バックグラウンドデータ!H18</f>
        <v>ガイドライン既定値</v>
      </c>
    </row>
    <row r="8" spans="1:25">
      <c r="B8" s="729"/>
      <c r="C8" s="730" t="s">
        <v>41</v>
      </c>
      <c r="D8" s="731" t="s">
        <v>2</v>
      </c>
      <c r="E8" s="916"/>
      <c r="F8" s="810"/>
      <c r="G8" s="734" t="s">
        <v>233</v>
      </c>
      <c r="H8" s="148"/>
      <c r="J8" s="122" t="s">
        <v>40</v>
      </c>
      <c r="K8" s="123">
        <f t="shared" si="1"/>
        <v>0</v>
      </c>
      <c r="L8" s="124">
        <f t="shared" si="1"/>
        <v>0</v>
      </c>
      <c r="M8" s="124">
        <f t="shared" si="1"/>
        <v>0</v>
      </c>
      <c r="N8" s="124" t="s">
        <v>52</v>
      </c>
      <c r="O8" s="124">
        <f t="shared" si="2"/>
        <v>0</v>
      </c>
      <c r="P8" s="124">
        <f t="shared" si="2"/>
        <v>0</v>
      </c>
      <c r="Q8" s="192">
        <f t="shared" si="2"/>
        <v>0</v>
      </c>
      <c r="T8" s="127" t="s">
        <v>40</v>
      </c>
      <c r="U8" s="128" t="s">
        <v>1</v>
      </c>
      <c r="V8" s="129">
        <f>バックグラウンドデータ!E22</f>
        <v>0.50600000000000001</v>
      </c>
      <c r="W8" s="130">
        <f>バックグラウンドデータ!F22</f>
        <v>0.158</v>
      </c>
      <c r="X8" s="131">
        <f>バックグラウンドデータ!G22</f>
        <v>6.6499999999999997E-3</v>
      </c>
      <c r="Y8" s="132" t="str">
        <f>バックグラウンドデータ!H22</f>
        <v>ガイドライン既定値</v>
      </c>
    </row>
    <row r="9" spans="1:25">
      <c r="B9" s="729"/>
      <c r="C9" s="891" t="s">
        <v>329</v>
      </c>
      <c r="D9" s="892" t="s">
        <v>0</v>
      </c>
      <c r="E9" s="914"/>
      <c r="F9" s="915"/>
      <c r="G9" s="734" t="s">
        <v>233</v>
      </c>
      <c r="H9" s="148"/>
      <c r="J9" s="122" t="s">
        <v>41</v>
      </c>
      <c r="K9" s="123">
        <f t="shared" si="1"/>
        <v>0</v>
      </c>
      <c r="L9" s="124">
        <f t="shared" si="1"/>
        <v>0</v>
      </c>
      <c r="M9" s="124">
        <f t="shared" si="1"/>
        <v>0</v>
      </c>
      <c r="N9" s="124" t="s">
        <v>52</v>
      </c>
      <c r="O9" s="124">
        <f t="shared" si="2"/>
        <v>0</v>
      </c>
      <c r="P9" s="124">
        <f t="shared" si="2"/>
        <v>0</v>
      </c>
      <c r="Q9" s="192">
        <f t="shared" si="2"/>
        <v>0</v>
      </c>
      <c r="T9" s="127" t="s">
        <v>41</v>
      </c>
      <c r="U9" s="128" t="s">
        <v>2</v>
      </c>
      <c r="V9" s="129">
        <f>バックグラウンドデータ!E26</f>
        <v>5.0999999999999997E-2</v>
      </c>
      <c r="W9" s="130">
        <f>バックグラウンドデータ!F26</f>
        <v>5.0999999999999997E-2</v>
      </c>
      <c r="X9" s="131">
        <f>バックグラウンドデータ!G26</f>
        <v>2.2399999999999998E-3</v>
      </c>
      <c r="Y9" s="132" t="str">
        <f>バックグラウンドデータ!H26</f>
        <v>ガイドライン既定値</v>
      </c>
    </row>
    <row r="10" spans="1:25" ht="16.5" thickBot="1">
      <c r="B10" s="729"/>
      <c r="C10" s="891" t="s">
        <v>295</v>
      </c>
      <c r="D10" s="892" t="s">
        <v>0</v>
      </c>
      <c r="E10" s="917" t="s">
        <v>332</v>
      </c>
      <c r="F10" s="918" t="s">
        <v>233</v>
      </c>
      <c r="G10" s="764" t="s">
        <v>233</v>
      </c>
      <c r="H10" s="148"/>
      <c r="J10" s="122" t="s">
        <v>329</v>
      </c>
      <c r="K10" s="123">
        <f>$E9*V10</f>
        <v>0</v>
      </c>
      <c r="L10" s="124">
        <f>$E9*W10</f>
        <v>0</v>
      </c>
      <c r="M10" s="124">
        <f>$E9*X10</f>
        <v>0</v>
      </c>
      <c r="N10" s="124" t="s">
        <v>233</v>
      </c>
      <c r="O10" s="124">
        <f>$F9*V10</f>
        <v>0</v>
      </c>
      <c r="P10" s="124">
        <f>$F9*W10</f>
        <v>0</v>
      </c>
      <c r="Q10" s="192">
        <f>$F9*X10</f>
        <v>0</v>
      </c>
      <c r="T10" s="127" t="s">
        <v>401</v>
      </c>
      <c r="U10" s="128" t="s">
        <v>0</v>
      </c>
      <c r="V10" s="129">
        <f>バックグラウンドデータ!E35</f>
        <v>2.67</v>
      </c>
      <c r="W10" s="130">
        <f>バックグラウンドデータ!F35</f>
        <v>1.7775000000000001</v>
      </c>
      <c r="X10" s="131">
        <f>バックグラウンドデータ!G35</f>
        <v>8.0000000000000071E-2</v>
      </c>
      <c r="Y10" s="132" t="str">
        <f>バックグラウンドデータ!H35</f>
        <v>ガイドライン既定値</v>
      </c>
    </row>
    <row r="11" spans="1:25">
      <c r="B11" s="759"/>
      <c r="C11" s="919" t="s">
        <v>67</v>
      </c>
      <c r="D11" s="920" t="s">
        <v>0</v>
      </c>
      <c r="E11" s="921"/>
      <c r="F11" s="807"/>
      <c r="G11" s="922">
        <f>F11/28*44*2</f>
        <v>0</v>
      </c>
      <c r="H11" s="148"/>
      <c r="J11" s="134" t="s">
        <v>295</v>
      </c>
      <c r="K11" s="404">
        <f>E33</f>
        <v>0</v>
      </c>
      <c r="L11" s="325">
        <f>E33</f>
        <v>0</v>
      </c>
      <c r="M11" s="325">
        <f>E33</f>
        <v>0</v>
      </c>
      <c r="N11" s="325" t="s">
        <v>233</v>
      </c>
      <c r="O11" s="325" t="s">
        <v>233</v>
      </c>
      <c r="P11" s="325" t="s">
        <v>233</v>
      </c>
      <c r="Q11" s="405" t="s">
        <v>233</v>
      </c>
      <c r="T11" s="127" t="s">
        <v>528</v>
      </c>
      <c r="U11" s="128" t="s">
        <v>0</v>
      </c>
      <c r="V11" s="129">
        <f>バックグラウンドデータ!E56</f>
        <v>1.0983865335420882</v>
      </c>
      <c r="W11" s="130" t="s">
        <v>193</v>
      </c>
      <c r="X11" s="131" t="s">
        <v>193</v>
      </c>
      <c r="Y11" s="240" t="str">
        <f>バックグラウンドデータ!F56</f>
        <v>3EID</v>
      </c>
    </row>
    <row r="12" spans="1:25" ht="16.5" thickBot="1">
      <c r="B12" s="729"/>
      <c r="C12" s="923" t="s">
        <v>68</v>
      </c>
      <c r="D12" s="731" t="s">
        <v>0</v>
      </c>
      <c r="E12" s="916"/>
      <c r="F12" s="810"/>
      <c r="G12" s="924">
        <f>F12/42*44*3</f>
        <v>0</v>
      </c>
      <c r="H12" s="148"/>
      <c r="J12" s="140" t="s">
        <v>522</v>
      </c>
      <c r="K12" s="403" t="s">
        <v>52</v>
      </c>
      <c r="L12" s="151" t="s">
        <v>52</v>
      </c>
      <c r="M12" s="151" t="s">
        <v>52</v>
      </c>
      <c r="N12" s="151">
        <f>SUMPRODUCT(E11:E15,V11:V15)</f>
        <v>0</v>
      </c>
      <c r="O12" s="151" t="s">
        <v>52</v>
      </c>
      <c r="P12" s="151" t="s">
        <v>52</v>
      </c>
      <c r="Q12" s="219" t="s">
        <v>52</v>
      </c>
      <c r="T12" s="127" t="s">
        <v>529</v>
      </c>
      <c r="U12" s="128" t="s">
        <v>0</v>
      </c>
      <c r="V12" s="129">
        <f>バックグラウンドデータ!E57</f>
        <v>1.0983865335420882</v>
      </c>
      <c r="W12" s="130" t="s">
        <v>193</v>
      </c>
      <c r="X12" s="131" t="s">
        <v>193</v>
      </c>
      <c r="Y12" s="240" t="str">
        <f>バックグラウンドデータ!F57</f>
        <v>3EID</v>
      </c>
    </row>
    <row r="13" spans="1:25" ht="16.5" thickBot="1">
      <c r="B13" s="729" t="s">
        <v>216</v>
      </c>
      <c r="C13" s="923" t="s">
        <v>228</v>
      </c>
      <c r="D13" s="731" t="s">
        <v>73</v>
      </c>
      <c r="E13" s="916"/>
      <c r="F13" s="810"/>
      <c r="G13" s="924">
        <f>F13/56*44*4</f>
        <v>0</v>
      </c>
      <c r="H13" s="148"/>
      <c r="J13" s="149" t="s">
        <v>259</v>
      </c>
      <c r="K13" s="150">
        <f t="shared" ref="K13:Q13" si="3">SUM(K5:K12)</f>
        <v>0</v>
      </c>
      <c r="L13" s="151">
        <f t="shared" si="3"/>
        <v>0</v>
      </c>
      <c r="M13" s="151">
        <f t="shared" si="3"/>
        <v>0</v>
      </c>
      <c r="N13" s="151">
        <f t="shared" si="3"/>
        <v>0</v>
      </c>
      <c r="O13" s="151">
        <f t="shared" si="3"/>
        <v>0</v>
      </c>
      <c r="P13" s="151">
        <f t="shared" si="3"/>
        <v>0</v>
      </c>
      <c r="Q13" s="219">
        <f t="shared" si="3"/>
        <v>0</v>
      </c>
      <c r="T13" s="127" t="s">
        <v>530</v>
      </c>
      <c r="U13" s="128" t="s">
        <v>0</v>
      </c>
      <c r="V13" s="129">
        <f>バックグラウンドデータ!E58</f>
        <v>1.0983865335420882</v>
      </c>
      <c r="W13" s="130" t="s">
        <v>193</v>
      </c>
      <c r="X13" s="131" t="s">
        <v>193</v>
      </c>
      <c r="Y13" s="240" t="str">
        <f>バックグラウンドデータ!F58</f>
        <v>3EID</v>
      </c>
    </row>
    <row r="14" spans="1:25" ht="16.5" thickBot="1">
      <c r="B14" s="729"/>
      <c r="C14" s="923" t="s">
        <v>99</v>
      </c>
      <c r="D14" s="731" t="s">
        <v>73</v>
      </c>
      <c r="E14" s="732"/>
      <c r="F14" s="768"/>
      <c r="G14" s="924">
        <f>F14/54*44*4</f>
        <v>0</v>
      </c>
      <c r="H14" s="148"/>
      <c r="J14" s="149" t="s">
        <v>218</v>
      </c>
      <c r="K14" s="326">
        <f>-(K13-$N$13)</f>
        <v>0</v>
      </c>
      <c r="L14" s="328">
        <f>-(L13-$N$13)</f>
        <v>0</v>
      </c>
      <c r="M14" s="328">
        <f>-(M13-$N$13)</f>
        <v>0</v>
      </c>
      <c r="N14" s="152" t="s">
        <v>52</v>
      </c>
      <c r="O14" s="328">
        <f>-(O13-$N$13)</f>
        <v>0</v>
      </c>
      <c r="P14" s="328">
        <f>-(P13-$N$13)</f>
        <v>0</v>
      </c>
      <c r="Q14" s="328">
        <f>-(Q13-$N$13)</f>
        <v>0</v>
      </c>
      <c r="T14" s="127" t="s">
        <v>531</v>
      </c>
      <c r="U14" s="128" t="s">
        <v>0</v>
      </c>
      <c r="V14" s="129">
        <f>バックグラウンドデータ!E59</f>
        <v>1.0983865335420882</v>
      </c>
      <c r="W14" s="130" t="s">
        <v>193</v>
      </c>
      <c r="X14" s="131" t="s">
        <v>193</v>
      </c>
      <c r="Y14" s="240" t="str">
        <f>バックグラウンドデータ!F59</f>
        <v>3EID</v>
      </c>
    </row>
    <row r="15" spans="1:25" ht="16.5" thickBot="1">
      <c r="B15" s="729"/>
      <c r="C15" s="925" t="s">
        <v>100</v>
      </c>
      <c r="D15" s="926" t="s">
        <v>73</v>
      </c>
      <c r="E15" s="927"/>
      <c r="F15" s="928"/>
      <c r="G15" s="929">
        <f>F15/ 70*44*5</f>
        <v>0</v>
      </c>
      <c r="H15" s="148"/>
      <c r="T15" s="143" t="s">
        <v>532</v>
      </c>
      <c r="U15" s="144" t="s">
        <v>0</v>
      </c>
      <c r="V15" s="145">
        <f>バックグラウンドデータ!E60</f>
        <v>1.0983865335420882</v>
      </c>
      <c r="W15" s="146" t="s">
        <v>193</v>
      </c>
      <c r="X15" s="147" t="s">
        <v>193</v>
      </c>
      <c r="Y15" s="244" t="str">
        <f>バックグラウンドデータ!F60</f>
        <v>3EID</v>
      </c>
    </row>
    <row r="16" spans="1:25" ht="16.5" thickBot="1">
      <c r="B16" s="769"/>
      <c r="C16" s="930" t="s">
        <v>24</v>
      </c>
      <c r="D16" s="931" t="s">
        <v>73</v>
      </c>
      <c r="E16" s="932">
        <f>SUM(E11:E15)</f>
        <v>0</v>
      </c>
      <c r="F16" s="933">
        <f>SUM(F11:F15)</f>
        <v>0</v>
      </c>
      <c r="G16" s="934">
        <f>SUM(G11:G15)</f>
        <v>0</v>
      </c>
      <c r="H16" s="148"/>
    </row>
    <row r="17" spans="1:20">
      <c r="B17" s="780"/>
      <c r="C17" s="935" t="s">
        <v>69</v>
      </c>
      <c r="D17" s="936" t="s">
        <v>0</v>
      </c>
      <c r="E17" s="937"/>
      <c r="F17" s="938"/>
      <c r="G17" s="939"/>
      <c r="H17" s="148"/>
      <c r="I17" s="75" t="s">
        <v>151</v>
      </c>
      <c r="T17" s="342" t="s">
        <v>402</v>
      </c>
    </row>
    <row r="18" spans="1:20">
      <c r="B18" s="780"/>
      <c r="C18" s="940" t="s">
        <v>70</v>
      </c>
      <c r="D18" s="941" t="s">
        <v>0</v>
      </c>
      <c r="E18" s="942"/>
      <c r="F18" s="943"/>
      <c r="G18" s="944"/>
    </row>
    <row r="19" spans="1:20" ht="18" customHeight="1">
      <c r="B19" s="780"/>
      <c r="C19" s="940" t="s">
        <v>71</v>
      </c>
      <c r="D19" s="941" t="s">
        <v>0</v>
      </c>
      <c r="E19" s="945"/>
      <c r="F19" s="943"/>
      <c r="G19" s="944"/>
    </row>
    <row r="20" spans="1:20">
      <c r="B20" s="780"/>
      <c r="C20" s="940" t="s">
        <v>74</v>
      </c>
      <c r="D20" s="941" t="s">
        <v>0</v>
      </c>
      <c r="E20" s="942"/>
      <c r="F20" s="943"/>
      <c r="G20" s="944"/>
    </row>
    <row r="21" spans="1:20">
      <c r="B21" s="780"/>
      <c r="C21" s="940" t="s">
        <v>101</v>
      </c>
      <c r="D21" s="941" t="s">
        <v>73</v>
      </c>
      <c r="E21" s="942"/>
      <c r="F21" s="943"/>
      <c r="G21" s="944"/>
    </row>
    <row r="22" spans="1:20">
      <c r="B22" s="780" t="s">
        <v>182</v>
      </c>
      <c r="C22" s="940" t="s">
        <v>102</v>
      </c>
      <c r="D22" s="941" t="s">
        <v>0</v>
      </c>
      <c r="E22" s="942"/>
      <c r="F22" s="943"/>
      <c r="G22" s="944"/>
    </row>
    <row r="23" spans="1:20">
      <c r="B23" s="780"/>
      <c r="C23" s="940" t="s">
        <v>103</v>
      </c>
      <c r="D23" s="941" t="s">
        <v>0</v>
      </c>
      <c r="E23" s="944"/>
      <c r="F23" s="946"/>
      <c r="G23" s="944"/>
    </row>
    <row r="24" spans="1:20">
      <c r="B24" s="780"/>
      <c r="C24" s="940" t="s">
        <v>104</v>
      </c>
      <c r="D24" s="941" t="s">
        <v>0</v>
      </c>
      <c r="E24" s="944"/>
      <c r="F24" s="946"/>
      <c r="G24" s="944"/>
    </row>
    <row r="25" spans="1:20">
      <c r="B25" s="780"/>
      <c r="C25" s="940" t="s">
        <v>105</v>
      </c>
      <c r="D25" s="941" t="s">
        <v>0</v>
      </c>
      <c r="E25" s="944"/>
      <c r="F25" s="946"/>
      <c r="G25" s="944"/>
    </row>
    <row r="26" spans="1:20">
      <c r="B26" s="780"/>
      <c r="C26" s="940" t="s">
        <v>106</v>
      </c>
      <c r="D26" s="941" t="s">
        <v>78</v>
      </c>
      <c r="E26" s="944"/>
      <c r="F26" s="946"/>
      <c r="G26" s="944"/>
    </row>
    <row r="27" spans="1:20">
      <c r="B27" s="788"/>
      <c r="C27" s="947" t="s">
        <v>107</v>
      </c>
      <c r="D27" s="948" t="s">
        <v>78</v>
      </c>
      <c r="E27" s="949"/>
      <c r="F27" s="950"/>
      <c r="G27" s="949"/>
    </row>
    <row r="28" spans="1:20">
      <c r="A28" s="73"/>
      <c r="B28" s="313"/>
      <c r="C28" s="153"/>
      <c r="D28" s="339"/>
      <c r="E28" s="340"/>
      <c r="F28" s="340"/>
      <c r="G28" s="340"/>
    </row>
    <row r="29" spans="1:20" ht="16.5" thickBot="1">
      <c r="A29" s="73" t="s">
        <v>291</v>
      </c>
    </row>
    <row r="30" spans="1:20" ht="16.5" thickBot="1">
      <c r="B30" s="261" t="s">
        <v>180</v>
      </c>
      <c r="C30" s="336"/>
      <c r="D30" s="334" t="s">
        <v>3</v>
      </c>
      <c r="E30" s="262" t="s">
        <v>234</v>
      </c>
    </row>
    <row r="31" spans="1:20" ht="31.5">
      <c r="B31" s="332" t="s">
        <v>292</v>
      </c>
      <c r="C31" s="319"/>
      <c r="D31" s="335" t="s">
        <v>463</v>
      </c>
      <c r="E31" s="951"/>
    </row>
    <row r="32" spans="1:20" ht="31.5">
      <c r="B32" s="331" t="s">
        <v>311</v>
      </c>
      <c r="C32" s="294"/>
      <c r="D32" s="384" t="s">
        <v>461</v>
      </c>
      <c r="E32" s="952"/>
    </row>
    <row r="33" spans="1:7" ht="32.25" thickBot="1">
      <c r="A33" s="73"/>
      <c r="B33" s="386" t="s">
        <v>330</v>
      </c>
      <c r="C33" s="387"/>
      <c r="D33" s="385" t="s">
        <v>462</v>
      </c>
      <c r="E33" s="953">
        <f>IF(E31,E32/E31,0)</f>
        <v>0</v>
      </c>
    </row>
    <row r="34" spans="1:7">
      <c r="B34" s="153"/>
      <c r="D34" s="312"/>
    </row>
    <row r="36" spans="1:7" ht="16.5" thickBot="1">
      <c r="A36" s="73" t="s">
        <v>153</v>
      </c>
    </row>
    <row r="37" spans="1:7">
      <c r="B37" s="742" t="s">
        <v>553</v>
      </c>
      <c r="C37" s="743"/>
      <c r="D37" s="743"/>
      <c r="E37" s="743"/>
      <c r="F37" s="743"/>
      <c r="G37" s="744"/>
    </row>
    <row r="38" spans="1:7">
      <c r="B38" s="803"/>
      <c r="C38" s="793"/>
      <c r="D38" s="793"/>
      <c r="E38" s="793"/>
      <c r="F38" s="793"/>
      <c r="G38" s="794"/>
    </row>
    <row r="39" spans="1:7">
      <c r="B39" s="795"/>
      <c r="C39" s="796"/>
      <c r="D39" s="796"/>
      <c r="E39" s="796"/>
      <c r="F39" s="796"/>
      <c r="G39" s="797"/>
    </row>
    <row r="40" spans="1:7">
      <c r="B40" s="795"/>
      <c r="C40" s="796"/>
      <c r="D40" s="796"/>
      <c r="E40" s="796"/>
      <c r="F40" s="796"/>
      <c r="G40" s="797"/>
    </row>
    <row r="41" spans="1:7">
      <c r="B41" s="795"/>
      <c r="C41" s="796"/>
      <c r="D41" s="796"/>
      <c r="E41" s="796"/>
      <c r="F41" s="796"/>
      <c r="G41" s="797"/>
    </row>
    <row r="42" spans="1:7" ht="16.5" thickBot="1">
      <c r="B42" s="798"/>
      <c r="C42" s="799"/>
      <c r="D42" s="799"/>
      <c r="E42" s="799"/>
      <c r="F42" s="799"/>
      <c r="G42" s="800"/>
    </row>
    <row r="43" spans="1:7">
      <c r="B43" s="801" t="s">
        <v>66</v>
      </c>
      <c r="C43" s="802"/>
      <c r="D43" s="802"/>
      <c r="E43" s="802"/>
      <c r="F43" s="802"/>
      <c r="G43" s="835"/>
    </row>
    <row r="44" spans="1:7">
      <c r="B44" s="803" t="s">
        <v>187</v>
      </c>
      <c r="C44" s="793"/>
      <c r="D44" s="793"/>
      <c r="E44" s="793"/>
      <c r="F44" s="793"/>
      <c r="G44" s="794"/>
    </row>
    <row r="45" spans="1:7" ht="18.75" customHeight="1">
      <c r="B45" s="795"/>
      <c r="C45" s="796"/>
      <c r="D45" s="796"/>
      <c r="E45" s="796"/>
      <c r="F45" s="796"/>
      <c r="G45" s="797"/>
    </row>
    <row r="46" spans="1:7">
      <c r="B46" s="795"/>
      <c r="C46" s="796"/>
      <c r="D46" s="796"/>
      <c r="E46" s="796"/>
      <c r="F46" s="796"/>
      <c r="G46" s="797"/>
    </row>
    <row r="47" spans="1:7">
      <c r="B47" s="795"/>
      <c r="C47" s="796"/>
      <c r="D47" s="796"/>
      <c r="E47" s="796"/>
      <c r="F47" s="796"/>
      <c r="G47" s="797"/>
    </row>
    <row r="48" spans="1:7" ht="16.5" thickBot="1">
      <c r="B48" s="798"/>
      <c r="C48" s="799"/>
      <c r="D48" s="799"/>
      <c r="E48" s="799"/>
      <c r="F48" s="799"/>
      <c r="G48" s="800"/>
    </row>
    <row r="50" spans="1:1">
      <c r="A50" s="73" t="s">
        <v>327</v>
      </c>
    </row>
    <row r="51" spans="1:1" ht="18.75" customHeight="1"/>
    <row r="57" spans="1:1" ht="18.75" customHeight="1"/>
    <row r="68" spans="2:2" ht="18.75" customHeight="1"/>
    <row r="71" spans="2:2">
      <c r="B71" s="72" t="s">
        <v>393</v>
      </c>
    </row>
    <row r="72" spans="2:2">
      <c r="B72" s="72" t="s">
        <v>395</v>
      </c>
    </row>
    <row r="73" spans="2:2">
      <c r="B73" s="72" t="s">
        <v>488</v>
      </c>
    </row>
    <row r="74" spans="2:2">
      <c r="B74" s="72" t="s">
        <v>489</v>
      </c>
    </row>
    <row r="75" spans="2:2">
      <c r="B75" s="72" t="s">
        <v>490</v>
      </c>
    </row>
    <row r="88" spans="2:4">
      <c r="B88" s="153"/>
      <c r="D88" s="148"/>
    </row>
    <row r="89" spans="2:4">
      <c r="B89" s="153"/>
      <c r="D89" s="148"/>
    </row>
    <row r="90" spans="2:4">
      <c r="B90" s="153"/>
      <c r="D90" s="148"/>
    </row>
    <row r="91" spans="2:4">
      <c r="B91" s="153"/>
      <c r="D91" s="148"/>
    </row>
    <row r="92" spans="2:4">
      <c r="B92" s="153"/>
      <c r="D92" s="148"/>
    </row>
    <row r="93" spans="2:4">
      <c r="B93" s="153"/>
      <c r="D93" s="148"/>
    </row>
    <row r="94" spans="2:4">
      <c r="B94" s="153"/>
      <c r="D94" s="148"/>
    </row>
    <row r="95" spans="2:4">
      <c r="B95" s="153"/>
      <c r="D95" s="148"/>
    </row>
    <row r="96" spans="2:4">
      <c r="B96" s="153"/>
      <c r="D96" s="148"/>
    </row>
    <row r="97" spans="2:4">
      <c r="B97" s="153"/>
      <c r="D97" s="148"/>
    </row>
    <row r="98" spans="2:4">
      <c r="B98" s="153"/>
      <c r="D98" s="148"/>
    </row>
    <row r="99" spans="2:4">
      <c r="B99" s="153"/>
      <c r="D99" s="148"/>
    </row>
    <row r="100" spans="2:4">
      <c r="B100" s="153"/>
      <c r="D100" s="148"/>
    </row>
    <row r="101" spans="2:4">
      <c r="B101" s="153"/>
      <c r="D101" s="148"/>
    </row>
    <row r="102" spans="2:4">
      <c r="B102" s="153"/>
      <c r="D102" s="148"/>
    </row>
    <row r="103" spans="2:4">
      <c r="B103" s="153"/>
      <c r="D103" s="148"/>
    </row>
    <row r="104" spans="2:4">
      <c r="B104" s="153"/>
      <c r="D104" s="148"/>
    </row>
  </sheetData>
  <sheetProtection algorithmName="SHA-512" hashValue="oKQ15oO7oSIeJ68jZZ8YTNBdgjl3sthKooz7MFaJfA05f5ANztHIMJT906nFmlB73+AarsjKXQWmg2yBw+ZzsA==" saltValue="uLTl/bIFJYOmmruBvSxiOw==" spinCount="100000" sheet="1" objects="1" scenarios="1"/>
  <protectedRanges>
    <protectedRange sqref="B44:G48" name="範囲3"/>
    <protectedRange sqref="B38:G42" name="範囲2"/>
    <protectedRange sqref="C9:F28 G17:G28 G9:G10 C5:G8" name="範囲1"/>
    <protectedRange sqref="G11:G16" name="範囲1_1"/>
  </protectedRanges>
  <mergeCells count="2">
    <mergeCell ref="K3:M3"/>
    <mergeCell ref="O3:Q3"/>
  </mergeCells>
  <phoneticPr fontId="9"/>
  <pageMargins left="0.70866141732283472" right="0.70866141732283472" top="0.78740157480314965" bottom="0.78740157480314965" header="0.31496062992125984" footer="0.31496062992125984"/>
  <pageSetup paperSize="9" scale="46" orientation="landscape" r:id="rId1"/>
  <headerFooter>
    <oddHeader>&amp;L&amp;D&amp;C&amp;A&amp;R&amp;F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EB125-D7EB-4C4A-9C53-6470D0E7BCDC}">
  <sheetPr>
    <pageSetUpPr fitToPage="1"/>
  </sheetPr>
  <dimension ref="A1:Y103"/>
  <sheetViews>
    <sheetView showGridLines="0" workbookViewId="0">
      <selection activeCell="B35" sqref="B35:G46"/>
    </sheetView>
  </sheetViews>
  <sheetFormatPr defaultColWidth="10.77734375" defaultRowHeight="15.75"/>
  <cols>
    <col min="1" max="1" width="1.5546875" style="72" customWidth="1"/>
    <col min="2" max="2" width="11.5546875" style="72" customWidth="1"/>
    <col min="3" max="3" width="23.77734375" style="72" customWidth="1"/>
    <col min="4" max="4" width="13.77734375" style="72" customWidth="1"/>
    <col min="5" max="6" width="15.5546875" style="72" customWidth="1"/>
    <col min="7" max="7" width="20.77734375" style="72" bestFit="1" customWidth="1"/>
    <col min="8" max="9" width="1.5546875" style="72" customWidth="1"/>
    <col min="10" max="10" width="19" style="72" customWidth="1"/>
    <col min="11" max="11" width="10.77734375" style="72" customWidth="1"/>
    <col min="12" max="17" width="10.77734375" style="72"/>
    <col min="18" max="19" width="1.5546875" style="72" customWidth="1"/>
    <col min="20" max="20" width="24" style="72" customWidth="1"/>
    <col min="21" max="21" width="7.5546875" style="72" customWidth="1"/>
    <col min="22" max="24" width="10.77734375" style="72"/>
    <col min="25" max="25" width="19.33203125" style="72" bestFit="1" customWidth="1"/>
    <col min="26" max="16384" width="10.77734375" style="72"/>
  </cols>
  <sheetData>
    <row r="1" spans="1:25" ht="16.5" thickBot="1">
      <c r="A1" s="73" t="s">
        <v>147</v>
      </c>
      <c r="B1" s="74"/>
      <c r="D1" s="74"/>
      <c r="I1" s="75" t="s">
        <v>48</v>
      </c>
      <c r="O1" s="77"/>
      <c r="P1" s="77"/>
      <c r="Q1" s="77"/>
      <c r="S1" s="73" t="s">
        <v>79</v>
      </c>
    </row>
    <row r="2" spans="1:25">
      <c r="B2" s="78"/>
      <c r="C2" s="79"/>
      <c r="D2" s="383"/>
      <c r="E2" s="80" t="s">
        <v>150</v>
      </c>
      <c r="F2" s="251"/>
      <c r="G2" s="82" t="s">
        <v>222</v>
      </c>
      <c r="J2" s="83"/>
      <c r="K2" s="84" t="str">
        <f>"CO2排出量 (kg-CO2/"&amp;D14&amp;"-主生成物)"</f>
        <v>CO2排出量 (kg-CO2/kg-主生成物)</v>
      </c>
      <c r="L2" s="84"/>
      <c r="M2" s="84"/>
      <c r="N2" s="84"/>
      <c r="O2" s="84"/>
      <c r="P2" s="84"/>
      <c r="Q2" s="85"/>
      <c r="T2" s="86"/>
      <c r="U2" s="87"/>
      <c r="V2" s="84" t="s">
        <v>313</v>
      </c>
      <c r="W2" s="84"/>
      <c r="X2" s="84"/>
      <c r="Y2" s="88" t="s">
        <v>235</v>
      </c>
    </row>
    <row r="3" spans="1:25">
      <c r="B3" s="89" t="s">
        <v>76</v>
      </c>
      <c r="C3" s="90" t="s">
        <v>181</v>
      </c>
      <c r="D3" s="284" t="s">
        <v>81</v>
      </c>
      <c r="E3" s="91" t="s">
        <v>551</v>
      </c>
      <c r="F3" s="91" t="s">
        <v>46</v>
      </c>
      <c r="G3" s="93" t="s">
        <v>83</v>
      </c>
      <c r="J3" s="94" t="s">
        <v>181</v>
      </c>
      <c r="K3" s="406" t="s">
        <v>553</v>
      </c>
      <c r="L3" s="406"/>
      <c r="M3" s="407"/>
      <c r="N3" s="95" t="s">
        <v>522</v>
      </c>
      <c r="O3" s="408" t="str">
        <f>F3</f>
        <v>化学量論</v>
      </c>
      <c r="P3" s="406"/>
      <c r="Q3" s="409"/>
      <c r="T3" s="96" t="s">
        <v>181</v>
      </c>
      <c r="U3" s="97" t="s">
        <v>81</v>
      </c>
      <c r="V3" s="98" t="s">
        <v>50</v>
      </c>
      <c r="W3" s="99" t="s">
        <v>51</v>
      </c>
      <c r="X3" s="100" t="s">
        <v>139</v>
      </c>
      <c r="Y3" s="101"/>
    </row>
    <row r="4" spans="1:25" ht="16.5" thickBot="1">
      <c r="B4" s="102"/>
      <c r="C4" s="103"/>
      <c r="D4" s="285"/>
      <c r="E4" s="104"/>
      <c r="F4" s="104"/>
      <c r="G4" s="106"/>
      <c r="H4" s="107"/>
      <c r="J4" s="108"/>
      <c r="K4" s="109" t="s">
        <v>50</v>
      </c>
      <c r="L4" s="110" t="s">
        <v>51</v>
      </c>
      <c r="M4" s="110" t="s">
        <v>139</v>
      </c>
      <c r="N4" s="174"/>
      <c r="O4" s="110" t="s">
        <v>50</v>
      </c>
      <c r="P4" s="110" t="s">
        <v>51</v>
      </c>
      <c r="Q4" s="111" t="s">
        <v>139</v>
      </c>
      <c r="T4" s="112"/>
      <c r="U4" s="113"/>
      <c r="V4" s="114"/>
      <c r="W4" s="115"/>
      <c r="X4" s="116"/>
      <c r="Y4" s="117"/>
    </row>
    <row r="5" spans="1:25">
      <c r="B5" s="954"/>
      <c r="C5" s="955" t="s">
        <v>443</v>
      </c>
      <c r="D5" s="956" t="s">
        <v>444</v>
      </c>
      <c r="E5" s="957"/>
      <c r="F5" s="958"/>
      <c r="G5" s="959" t="s">
        <v>445</v>
      </c>
      <c r="J5" s="254" t="s">
        <v>280</v>
      </c>
      <c r="K5" s="177">
        <f>$G$14*V5</f>
        <v>0</v>
      </c>
      <c r="L5" s="178">
        <f>$G$14*W5</f>
        <v>0</v>
      </c>
      <c r="M5" s="178">
        <f>$G$14*X5</f>
        <v>0</v>
      </c>
      <c r="N5" s="178" t="s">
        <v>233</v>
      </c>
      <c r="O5" s="178">
        <f>$G$14*V5</f>
        <v>0</v>
      </c>
      <c r="P5" s="178">
        <f t="shared" ref="P5:Q5" si="0">$G$14*W5</f>
        <v>0</v>
      </c>
      <c r="Q5" s="179">
        <f t="shared" si="0"/>
        <v>0</v>
      </c>
      <c r="T5" s="227" t="s">
        <v>146</v>
      </c>
      <c r="U5" s="228" t="s">
        <v>0</v>
      </c>
      <c r="V5" s="229">
        <f>バックグラウンドデータ!E6</f>
        <v>-1</v>
      </c>
      <c r="W5" s="230">
        <f>バックグラウンドデータ!F6</f>
        <v>-1</v>
      </c>
      <c r="X5" s="231">
        <f>バックグラウンドデータ!G6</f>
        <v>-1</v>
      </c>
      <c r="Y5" s="232" t="str">
        <f>バックグラウンドデータ!H6</f>
        <v>ガイドライン既定値</v>
      </c>
    </row>
    <row r="6" spans="1:25">
      <c r="B6" s="729"/>
      <c r="C6" s="730" t="s">
        <v>32</v>
      </c>
      <c r="D6" s="731" t="s">
        <v>0</v>
      </c>
      <c r="E6" s="916"/>
      <c r="F6" s="810"/>
      <c r="G6" s="734" t="s">
        <v>233</v>
      </c>
      <c r="H6" s="148"/>
      <c r="J6" s="256" t="s">
        <v>446</v>
      </c>
      <c r="K6" s="123">
        <f t="shared" ref="K6:M10" si="1">$E5*V6</f>
        <v>0</v>
      </c>
      <c r="L6" s="124">
        <f t="shared" si="1"/>
        <v>0</v>
      </c>
      <c r="M6" s="124">
        <f t="shared" si="1"/>
        <v>0</v>
      </c>
      <c r="N6" s="186" t="s">
        <v>445</v>
      </c>
      <c r="O6" s="124">
        <f t="shared" ref="O6:Q10" si="2">$F5*V6</f>
        <v>0</v>
      </c>
      <c r="P6" s="124">
        <f t="shared" si="2"/>
        <v>0</v>
      </c>
      <c r="Q6" s="192">
        <f t="shared" si="2"/>
        <v>0</v>
      </c>
      <c r="T6" s="256" t="s">
        <v>446</v>
      </c>
      <c r="U6" s="252" t="s">
        <v>444</v>
      </c>
      <c r="V6" s="129">
        <f>バックグラウンドデータ!E10</f>
        <v>0.14799999999999999</v>
      </c>
      <c r="W6" s="130">
        <f>バックグラウンドデータ!F10</f>
        <v>8.0100000000000005E-2</v>
      </c>
      <c r="X6" s="131">
        <f>バックグラウンドデータ!G10</f>
        <v>7.0400000000000003E-3</v>
      </c>
      <c r="Y6" s="132" t="str">
        <f>バックグラウンドデータ!H10</f>
        <v>ガイドライン既定値</v>
      </c>
    </row>
    <row r="7" spans="1:25">
      <c r="B7" s="729"/>
      <c r="C7" s="730" t="s">
        <v>40</v>
      </c>
      <c r="D7" s="731" t="s">
        <v>1</v>
      </c>
      <c r="E7" s="916"/>
      <c r="F7" s="810"/>
      <c r="G7" s="734" t="s">
        <v>233</v>
      </c>
      <c r="H7" s="148"/>
      <c r="J7" s="122" t="s">
        <v>32</v>
      </c>
      <c r="K7" s="123">
        <f t="shared" si="1"/>
        <v>0</v>
      </c>
      <c r="L7" s="124">
        <f t="shared" si="1"/>
        <v>0</v>
      </c>
      <c r="M7" s="124">
        <f t="shared" si="1"/>
        <v>0</v>
      </c>
      <c r="N7" s="124" t="s">
        <v>52</v>
      </c>
      <c r="O7" s="124">
        <f t="shared" si="2"/>
        <v>0</v>
      </c>
      <c r="P7" s="124">
        <f t="shared" si="2"/>
        <v>0</v>
      </c>
      <c r="Q7" s="192">
        <f t="shared" si="2"/>
        <v>0</v>
      </c>
      <c r="T7" s="127" t="s">
        <v>32</v>
      </c>
      <c r="U7" s="128" t="s">
        <v>0</v>
      </c>
      <c r="V7" s="129">
        <f>バックグラウンドデータ!E18</f>
        <v>9.82</v>
      </c>
      <c r="W7" s="130">
        <f>バックグラウンドデータ!F18</f>
        <v>7.56</v>
      </c>
      <c r="X7" s="131">
        <f>バックグラウンドデータ!G18</f>
        <v>0.318</v>
      </c>
      <c r="Y7" s="132" t="str">
        <f>バックグラウンドデータ!H18</f>
        <v>ガイドライン既定値</v>
      </c>
    </row>
    <row r="8" spans="1:25">
      <c r="B8" s="729" t="s">
        <v>93</v>
      </c>
      <c r="C8" s="730" t="s">
        <v>41</v>
      </c>
      <c r="D8" s="731" t="s">
        <v>2</v>
      </c>
      <c r="E8" s="916"/>
      <c r="F8" s="810"/>
      <c r="G8" s="734" t="s">
        <v>233</v>
      </c>
      <c r="H8" s="148"/>
      <c r="J8" s="122" t="s">
        <v>40</v>
      </c>
      <c r="K8" s="123">
        <f t="shared" si="1"/>
        <v>0</v>
      </c>
      <c r="L8" s="124">
        <f t="shared" si="1"/>
        <v>0</v>
      </c>
      <c r="M8" s="124">
        <f t="shared" si="1"/>
        <v>0</v>
      </c>
      <c r="N8" s="124" t="s">
        <v>52</v>
      </c>
      <c r="O8" s="124">
        <f t="shared" si="2"/>
        <v>0</v>
      </c>
      <c r="P8" s="124">
        <f t="shared" si="2"/>
        <v>0</v>
      </c>
      <c r="Q8" s="192">
        <f t="shared" si="2"/>
        <v>0</v>
      </c>
      <c r="T8" s="127" t="s">
        <v>40</v>
      </c>
      <c r="U8" s="128" t="s">
        <v>1</v>
      </c>
      <c r="V8" s="129">
        <f>バックグラウンドデータ!E22</f>
        <v>0.50600000000000001</v>
      </c>
      <c r="W8" s="130">
        <f>バックグラウンドデータ!F22</f>
        <v>0.158</v>
      </c>
      <c r="X8" s="131">
        <f>バックグラウンドデータ!G22</f>
        <v>6.6499999999999997E-3</v>
      </c>
      <c r="Y8" s="132" t="str">
        <f>バックグラウンドデータ!H22</f>
        <v>ガイドライン既定値</v>
      </c>
    </row>
    <row r="9" spans="1:25">
      <c r="B9" s="729"/>
      <c r="C9" s="891" t="s">
        <v>329</v>
      </c>
      <c r="D9" s="892" t="s">
        <v>0</v>
      </c>
      <c r="E9" s="914"/>
      <c r="F9" s="915"/>
      <c r="G9" s="734" t="s">
        <v>335</v>
      </c>
      <c r="H9" s="148"/>
      <c r="J9" s="122" t="s">
        <v>41</v>
      </c>
      <c r="K9" s="123">
        <f t="shared" si="1"/>
        <v>0</v>
      </c>
      <c r="L9" s="124">
        <f t="shared" si="1"/>
        <v>0</v>
      </c>
      <c r="M9" s="124">
        <f t="shared" si="1"/>
        <v>0</v>
      </c>
      <c r="N9" s="124" t="s">
        <v>52</v>
      </c>
      <c r="O9" s="124">
        <f t="shared" si="2"/>
        <v>0</v>
      </c>
      <c r="P9" s="124">
        <f t="shared" si="2"/>
        <v>0</v>
      </c>
      <c r="Q9" s="192">
        <f t="shared" si="2"/>
        <v>0</v>
      </c>
      <c r="T9" s="127" t="s">
        <v>41</v>
      </c>
      <c r="U9" s="128" t="s">
        <v>2</v>
      </c>
      <c r="V9" s="129">
        <f>バックグラウンドデータ!E26</f>
        <v>5.0999999999999997E-2</v>
      </c>
      <c r="W9" s="130">
        <f>バックグラウンドデータ!F26</f>
        <v>5.0999999999999997E-2</v>
      </c>
      <c r="X9" s="131">
        <f>バックグラウンドデータ!G26</f>
        <v>2.2399999999999998E-3</v>
      </c>
      <c r="Y9" s="132" t="str">
        <f>バックグラウンドデータ!H26</f>
        <v>ガイドライン既定値</v>
      </c>
    </row>
    <row r="10" spans="1:25" ht="16.5" thickBot="1">
      <c r="B10" s="729"/>
      <c r="C10" s="891" t="s">
        <v>295</v>
      </c>
      <c r="D10" s="892" t="s">
        <v>0</v>
      </c>
      <c r="E10" s="917" t="s">
        <v>334</v>
      </c>
      <c r="F10" s="918" t="s">
        <v>233</v>
      </c>
      <c r="G10" s="764" t="s">
        <v>233</v>
      </c>
      <c r="H10" s="148"/>
      <c r="J10" s="122" t="s">
        <v>329</v>
      </c>
      <c r="K10" s="381">
        <f t="shared" si="1"/>
        <v>0</v>
      </c>
      <c r="L10" s="124">
        <f t="shared" si="1"/>
        <v>0</v>
      </c>
      <c r="M10" s="124">
        <f t="shared" si="1"/>
        <v>0</v>
      </c>
      <c r="N10" s="124" t="s">
        <v>233</v>
      </c>
      <c r="O10" s="136">
        <f t="shared" si="2"/>
        <v>0</v>
      </c>
      <c r="P10" s="136">
        <f t="shared" si="2"/>
        <v>0</v>
      </c>
      <c r="Q10" s="192">
        <f t="shared" si="2"/>
        <v>0</v>
      </c>
      <c r="T10" s="127" t="s">
        <v>401</v>
      </c>
      <c r="U10" s="128" t="s">
        <v>0</v>
      </c>
      <c r="V10" s="129">
        <f>バックグラウンドデータ!E35</f>
        <v>2.67</v>
      </c>
      <c r="W10" s="130">
        <f>バックグラウンドデータ!F35</f>
        <v>1.7775000000000001</v>
      </c>
      <c r="X10" s="131">
        <f>バックグラウンドデータ!G35</f>
        <v>8.0000000000000071E-2</v>
      </c>
      <c r="Y10" s="132" t="str">
        <f>バックグラウンドデータ!H35</f>
        <v>ガイドライン既定値</v>
      </c>
    </row>
    <row r="11" spans="1:25">
      <c r="B11" s="759"/>
      <c r="C11" s="919" t="s">
        <v>300</v>
      </c>
      <c r="D11" s="920" t="s">
        <v>0</v>
      </c>
      <c r="E11" s="921"/>
      <c r="F11" s="807"/>
      <c r="G11" s="922">
        <f>F11/(12*6+6)*44*6</f>
        <v>0</v>
      </c>
      <c r="H11" s="148"/>
      <c r="J11" s="257" t="s">
        <v>295</v>
      </c>
      <c r="K11" s="258">
        <f>E31</f>
        <v>0</v>
      </c>
      <c r="L11" s="259">
        <f>E31</f>
        <v>0</v>
      </c>
      <c r="M11" s="259">
        <f>E31</f>
        <v>0</v>
      </c>
      <c r="N11" s="259" t="s">
        <v>233</v>
      </c>
      <c r="O11" s="325" t="s">
        <v>233</v>
      </c>
      <c r="P11" s="325" t="s">
        <v>233</v>
      </c>
      <c r="Q11" s="260" t="s">
        <v>233</v>
      </c>
      <c r="T11" s="127" t="s">
        <v>533</v>
      </c>
      <c r="U11" s="128" t="s">
        <v>0</v>
      </c>
      <c r="V11" s="129">
        <f>バックグラウンドデータ!E63</f>
        <v>0.72540303130255357</v>
      </c>
      <c r="W11" s="130" t="s">
        <v>193</v>
      </c>
      <c r="X11" s="131" t="s">
        <v>193</v>
      </c>
      <c r="Y11" s="240" t="str">
        <f>バックグラウンドデータ!F64</f>
        <v>3EID</v>
      </c>
    </row>
    <row r="12" spans="1:25" ht="16.5" thickBot="1">
      <c r="B12" s="729" t="s">
        <v>216</v>
      </c>
      <c r="C12" s="923" t="s">
        <v>301</v>
      </c>
      <c r="D12" s="731" t="s">
        <v>0</v>
      </c>
      <c r="E12" s="916"/>
      <c r="F12" s="810"/>
      <c r="G12" s="924">
        <f>F12/(12*6+5+15)*44*7</f>
        <v>0</v>
      </c>
      <c r="H12" s="148"/>
      <c r="J12" s="140" t="s">
        <v>522</v>
      </c>
      <c r="K12" s="141" t="s">
        <v>52</v>
      </c>
      <c r="L12" s="142" t="s">
        <v>52</v>
      </c>
      <c r="M12" s="142" t="s">
        <v>52</v>
      </c>
      <c r="N12" s="142">
        <f>SUMPRODUCT(E11:E13,V11:V13)</f>
        <v>0</v>
      </c>
      <c r="O12" s="142" t="s">
        <v>52</v>
      </c>
      <c r="P12" s="142" t="s">
        <v>52</v>
      </c>
      <c r="Q12" s="213" t="s">
        <v>52</v>
      </c>
      <c r="T12" s="127" t="s">
        <v>534</v>
      </c>
      <c r="U12" s="128" t="s">
        <v>0</v>
      </c>
      <c r="V12" s="129">
        <f>バックグラウンドデータ!E64</f>
        <v>0.72540303130255357</v>
      </c>
      <c r="W12" s="130" t="s">
        <v>193</v>
      </c>
      <c r="X12" s="131" t="s">
        <v>193</v>
      </c>
      <c r="Y12" s="240" t="str">
        <f>バックグラウンドデータ!F65</f>
        <v>3EID</v>
      </c>
    </row>
    <row r="13" spans="1:25" ht="16.5" thickBot="1">
      <c r="B13" s="729"/>
      <c r="C13" s="923" t="s">
        <v>241</v>
      </c>
      <c r="D13" s="731" t="s">
        <v>73</v>
      </c>
      <c r="E13" s="916"/>
      <c r="F13" s="810"/>
      <c r="G13" s="924">
        <f>F13/(12*6+4+15*2)*44*8</f>
        <v>0</v>
      </c>
      <c r="H13" s="148"/>
      <c r="J13" s="149" t="s">
        <v>259</v>
      </c>
      <c r="K13" s="150">
        <f t="shared" ref="K13:Q13" si="3">SUM(K5:K12)</f>
        <v>0</v>
      </c>
      <c r="L13" s="151">
        <f t="shared" si="3"/>
        <v>0</v>
      </c>
      <c r="M13" s="151">
        <f t="shared" si="3"/>
        <v>0</v>
      </c>
      <c r="N13" s="151">
        <f t="shared" si="3"/>
        <v>0</v>
      </c>
      <c r="O13" s="151">
        <f t="shared" si="3"/>
        <v>0</v>
      </c>
      <c r="P13" s="151">
        <f t="shared" si="3"/>
        <v>0</v>
      </c>
      <c r="Q13" s="219">
        <f t="shared" si="3"/>
        <v>0</v>
      </c>
      <c r="T13" s="143" t="s">
        <v>535</v>
      </c>
      <c r="U13" s="144" t="s">
        <v>0</v>
      </c>
      <c r="V13" s="145">
        <f>バックグラウンドデータ!E65</f>
        <v>0.72540303130255357</v>
      </c>
      <c r="W13" s="146" t="s">
        <v>193</v>
      </c>
      <c r="X13" s="147" t="s">
        <v>193</v>
      </c>
      <c r="Y13" s="244" t="str">
        <f>バックグラウンドデータ!F66</f>
        <v>3EID</v>
      </c>
    </row>
    <row r="14" spans="1:25" ht="16.5" thickBot="1">
      <c r="B14" s="769"/>
      <c r="C14" s="930" t="s">
        <v>24</v>
      </c>
      <c r="D14" s="931" t="s">
        <v>73</v>
      </c>
      <c r="E14" s="932">
        <f>SUM(E11:E13)</f>
        <v>0</v>
      </c>
      <c r="F14" s="933">
        <f>SUM(F11:F13)</f>
        <v>0</v>
      </c>
      <c r="G14" s="934">
        <f>SUM(G11:G13)</f>
        <v>0</v>
      </c>
      <c r="H14" s="148"/>
      <c r="J14" s="149" t="s">
        <v>218</v>
      </c>
      <c r="K14" s="326">
        <f>-(K13-$N$13)</f>
        <v>0</v>
      </c>
      <c r="L14" s="328">
        <f>-(L13-$N$13)</f>
        <v>0</v>
      </c>
      <c r="M14" s="328">
        <f>-(M13-$N$13)</f>
        <v>0</v>
      </c>
      <c r="N14" s="152" t="s">
        <v>52</v>
      </c>
      <c r="O14" s="328">
        <f>-(O13-$N$13)</f>
        <v>0</v>
      </c>
      <c r="P14" s="328">
        <f>-(P13-$N$13)</f>
        <v>0</v>
      </c>
      <c r="Q14" s="328">
        <f>-(Q13-$N$13)</f>
        <v>0</v>
      </c>
    </row>
    <row r="15" spans="1:25">
      <c r="B15" s="780"/>
      <c r="C15" s="935" t="s">
        <v>69</v>
      </c>
      <c r="D15" s="960" t="s">
        <v>0</v>
      </c>
      <c r="E15" s="937"/>
      <c r="F15" s="938"/>
      <c r="G15" s="939"/>
      <c r="T15" s="342" t="s">
        <v>402</v>
      </c>
    </row>
    <row r="16" spans="1:25">
      <c r="B16" s="780"/>
      <c r="C16" s="940" t="s">
        <v>70</v>
      </c>
      <c r="D16" s="941" t="s">
        <v>0</v>
      </c>
      <c r="E16" s="942"/>
      <c r="F16" s="943"/>
      <c r="G16" s="944"/>
      <c r="I16" s="75" t="s">
        <v>151</v>
      </c>
    </row>
    <row r="17" spans="1:7">
      <c r="B17" s="780"/>
      <c r="C17" s="940" t="s">
        <v>71</v>
      </c>
      <c r="D17" s="941" t="s">
        <v>0</v>
      </c>
      <c r="E17" s="945"/>
      <c r="F17" s="943"/>
      <c r="G17" s="944"/>
    </row>
    <row r="18" spans="1:7">
      <c r="B18" s="780"/>
      <c r="C18" s="940" t="s">
        <v>74</v>
      </c>
      <c r="D18" s="941" t="s">
        <v>0</v>
      </c>
      <c r="E18" s="942"/>
      <c r="F18" s="943"/>
      <c r="G18" s="944"/>
    </row>
    <row r="19" spans="1:7" ht="18" customHeight="1">
      <c r="B19" s="780"/>
      <c r="C19" s="940" t="s">
        <v>101</v>
      </c>
      <c r="D19" s="941" t="s">
        <v>73</v>
      </c>
      <c r="E19" s="942"/>
      <c r="F19" s="943"/>
      <c r="G19" s="944"/>
    </row>
    <row r="20" spans="1:7">
      <c r="B20" s="780" t="s">
        <v>182</v>
      </c>
      <c r="C20" s="940" t="s">
        <v>102</v>
      </c>
      <c r="D20" s="941" t="s">
        <v>0</v>
      </c>
      <c r="E20" s="942"/>
      <c r="F20" s="943"/>
      <c r="G20" s="944"/>
    </row>
    <row r="21" spans="1:7">
      <c r="B21" s="780"/>
      <c r="C21" s="940" t="s">
        <v>103</v>
      </c>
      <c r="D21" s="941" t="s">
        <v>0</v>
      </c>
      <c r="E21" s="944"/>
      <c r="F21" s="946"/>
      <c r="G21" s="944"/>
    </row>
    <row r="22" spans="1:7">
      <c r="B22" s="780"/>
      <c r="C22" s="940" t="s">
        <v>104</v>
      </c>
      <c r="D22" s="941" t="s">
        <v>0</v>
      </c>
      <c r="E22" s="944"/>
      <c r="F22" s="946"/>
      <c r="G22" s="944"/>
    </row>
    <row r="23" spans="1:7">
      <c r="B23" s="780"/>
      <c r="C23" s="940" t="s">
        <v>105</v>
      </c>
      <c r="D23" s="941" t="s">
        <v>0</v>
      </c>
      <c r="E23" s="944"/>
      <c r="F23" s="946"/>
      <c r="G23" s="944"/>
    </row>
    <row r="24" spans="1:7">
      <c r="B24" s="780"/>
      <c r="C24" s="940" t="s">
        <v>106</v>
      </c>
      <c r="D24" s="941" t="s">
        <v>78</v>
      </c>
      <c r="E24" s="944"/>
      <c r="F24" s="946"/>
      <c r="G24" s="944"/>
    </row>
    <row r="25" spans="1:7">
      <c r="A25" s="73"/>
      <c r="B25" s="788"/>
      <c r="C25" s="947" t="s">
        <v>107</v>
      </c>
      <c r="D25" s="948" t="s">
        <v>78</v>
      </c>
      <c r="E25" s="949"/>
      <c r="F25" s="950"/>
      <c r="G25" s="949"/>
    </row>
    <row r="27" spans="1:7" ht="16.5" thickBot="1">
      <c r="A27" s="73" t="s">
        <v>291</v>
      </c>
    </row>
    <row r="28" spans="1:7" ht="16.5" thickBot="1">
      <c r="B28" s="261" t="s">
        <v>180</v>
      </c>
      <c r="C28" s="336"/>
      <c r="D28" s="334" t="s">
        <v>3</v>
      </c>
      <c r="E28" s="262" t="s">
        <v>234</v>
      </c>
    </row>
    <row r="29" spans="1:7" ht="31.5">
      <c r="B29" s="332" t="s">
        <v>292</v>
      </c>
      <c r="C29" s="319"/>
      <c r="D29" s="335" t="s">
        <v>293</v>
      </c>
      <c r="E29" s="951"/>
    </row>
    <row r="30" spans="1:7" ht="31.5">
      <c r="B30" s="331" t="s">
        <v>311</v>
      </c>
      <c r="C30" s="320"/>
      <c r="D30" s="338" t="s">
        <v>461</v>
      </c>
      <c r="E30" s="961"/>
    </row>
    <row r="31" spans="1:7" ht="32.25" thickBot="1">
      <c r="B31" s="263" t="s">
        <v>330</v>
      </c>
      <c r="C31" s="337"/>
      <c r="D31" s="333" t="s">
        <v>462</v>
      </c>
      <c r="E31" s="962">
        <f>IF(E29,E30/E29,0)</f>
        <v>0</v>
      </c>
    </row>
    <row r="32" spans="1:7">
      <c r="A32" s="73"/>
      <c r="B32" s="153"/>
      <c r="D32" s="312"/>
    </row>
    <row r="34" spans="1:7" ht="16.5" thickBot="1">
      <c r="A34" s="73" t="s">
        <v>153</v>
      </c>
    </row>
    <row r="35" spans="1:7">
      <c r="B35" s="742" t="s">
        <v>553</v>
      </c>
      <c r="C35" s="743"/>
      <c r="D35" s="743"/>
      <c r="E35" s="743"/>
      <c r="F35" s="743"/>
      <c r="G35" s="744"/>
    </row>
    <row r="36" spans="1:7">
      <c r="B36" s="803"/>
      <c r="C36" s="793"/>
      <c r="D36" s="793"/>
      <c r="E36" s="793"/>
      <c r="F36" s="793"/>
      <c r="G36" s="794"/>
    </row>
    <row r="37" spans="1:7">
      <c r="B37" s="795"/>
      <c r="C37" s="796"/>
      <c r="D37" s="796"/>
      <c r="E37" s="796"/>
      <c r="F37" s="796"/>
      <c r="G37" s="797"/>
    </row>
    <row r="38" spans="1:7">
      <c r="B38" s="795"/>
      <c r="C38" s="796"/>
      <c r="D38" s="796"/>
      <c r="E38" s="796"/>
      <c r="F38" s="796"/>
      <c r="G38" s="797"/>
    </row>
    <row r="39" spans="1:7">
      <c r="B39" s="795"/>
      <c r="C39" s="796"/>
      <c r="D39" s="796"/>
      <c r="E39" s="796"/>
      <c r="F39" s="796"/>
      <c r="G39" s="797"/>
    </row>
    <row r="40" spans="1:7" ht="16.5" thickBot="1">
      <c r="B40" s="798"/>
      <c r="C40" s="799"/>
      <c r="D40" s="799"/>
      <c r="E40" s="799"/>
      <c r="F40" s="799"/>
      <c r="G40" s="800"/>
    </row>
    <row r="41" spans="1:7">
      <c r="B41" s="801" t="s">
        <v>66</v>
      </c>
      <c r="C41" s="802"/>
      <c r="D41" s="802"/>
      <c r="E41" s="802"/>
      <c r="F41" s="802"/>
      <c r="G41" s="835"/>
    </row>
    <row r="42" spans="1:7">
      <c r="B42" s="803"/>
      <c r="C42" s="793"/>
      <c r="D42" s="793"/>
      <c r="E42" s="793"/>
      <c r="F42" s="793"/>
      <c r="G42" s="794"/>
    </row>
    <row r="43" spans="1:7">
      <c r="B43" s="795"/>
      <c r="C43" s="796"/>
      <c r="D43" s="796"/>
      <c r="E43" s="796"/>
      <c r="F43" s="796"/>
      <c r="G43" s="797"/>
    </row>
    <row r="44" spans="1:7">
      <c r="B44" s="795"/>
      <c r="C44" s="796"/>
      <c r="D44" s="796"/>
      <c r="E44" s="796"/>
      <c r="F44" s="796"/>
      <c r="G44" s="797"/>
    </row>
    <row r="45" spans="1:7">
      <c r="B45" s="795"/>
      <c r="C45" s="796"/>
      <c r="D45" s="796"/>
      <c r="E45" s="796"/>
      <c r="F45" s="796"/>
      <c r="G45" s="797"/>
    </row>
    <row r="46" spans="1:7" ht="16.5" thickBot="1">
      <c r="B46" s="798"/>
      <c r="C46" s="799"/>
      <c r="D46" s="799"/>
      <c r="E46" s="799"/>
      <c r="F46" s="799"/>
      <c r="G46" s="800"/>
    </row>
    <row r="47" spans="1:7" ht="18.75" customHeight="1"/>
    <row r="48" spans="1:7">
      <c r="A48" s="73" t="s">
        <v>327</v>
      </c>
    </row>
    <row r="53" s="72" customFormat="1" ht="18.75" customHeight="1"/>
    <row r="59" s="72" customFormat="1" ht="18.75" customHeight="1"/>
    <row r="68" spans="2:2">
      <c r="B68" s="72" t="s">
        <v>393</v>
      </c>
    </row>
    <row r="69" spans="2:2">
      <c r="B69" s="72" t="s">
        <v>396</v>
      </c>
    </row>
    <row r="70" spans="2:2" ht="18.75" customHeight="1">
      <c r="B70" s="72" t="s">
        <v>492</v>
      </c>
    </row>
    <row r="71" spans="2:2">
      <c r="B71" s="72" t="s">
        <v>491</v>
      </c>
    </row>
    <row r="87" spans="2:4">
      <c r="B87" s="153"/>
      <c r="D87" s="148"/>
    </row>
    <row r="88" spans="2:4">
      <c r="B88" s="153"/>
      <c r="D88" s="148"/>
    </row>
    <row r="89" spans="2:4">
      <c r="B89" s="153"/>
      <c r="D89" s="148"/>
    </row>
    <row r="90" spans="2:4">
      <c r="B90" s="153"/>
      <c r="D90" s="148"/>
    </row>
    <row r="91" spans="2:4">
      <c r="B91" s="153"/>
      <c r="D91" s="148"/>
    </row>
    <row r="92" spans="2:4">
      <c r="B92" s="153"/>
      <c r="D92" s="148"/>
    </row>
    <row r="93" spans="2:4">
      <c r="B93" s="153"/>
      <c r="D93" s="148"/>
    </row>
    <row r="94" spans="2:4">
      <c r="B94" s="153"/>
      <c r="D94" s="148"/>
    </row>
    <row r="95" spans="2:4">
      <c r="B95" s="153"/>
      <c r="D95" s="148"/>
    </row>
    <row r="96" spans="2:4">
      <c r="B96" s="153"/>
      <c r="D96" s="148"/>
    </row>
    <row r="97" spans="2:4">
      <c r="B97" s="153"/>
      <c r="D97" s="148"/>
    </row>
    <row r="98" spans="2:4">
      <c r="B98" s="153"/>
      <c r="D98" s="148"/>
    </row>
    <row r="99" spans="2:4">
      <c r="B99" s="153"/>
      <c r="D99" s="148"/>
    </row>
    <row r="100" spans="2:4">
      <c r="B100" s="153"/>
      <c r="D100" s="148"/>
    </row>
    <row r="101" spans="2:4">
      <c r="B101" s="153"/>
      <c r="D101" s="148"/>
    </row>
    <row r="102" spans="2:4">
      <c r="B102" s="153"/>
      <c r="D102" s="148"/>
    </row>
    <row r="103" spans="2:4">
      <c r="B103" s="153"/>
      <c r="D103" s="148"/>
    </row>
  </sheetData>
  <sheetProtection algorithmName="SHA-512" hashValue="P5230PuWReRAIudT66p2/xJ1ktqRTZcyRx889Lzz++3mXKr7BLn/7BWRfNAweQn1FZ6ofQZurpm4/V7CPdvxYQ==" saltValue="LhjNrIqeB0/jyg9cYYI/sA==" spinCount="100000" sheet="1" objects="1" scenarios="1"/>
  <protectedRanges>
    <protectedRange sqref="B42:G46" name="範囲3"/>
    <protectedRange sqref="B36:G40" name="範囲2"/>
    <protectedRange sqref="G15:G25 C6:G6 C14:F25 C7:D13" name="範囲1"/>
    <protectedRange sqref="G14" name="範囲1_1"/>
    <protectedRange sqref="E9:F13 G9:G10 E7:G8" name="範囲1_2"/>
    <protectedRange sqref="G11:G13" name="範囲1_1_1"/>
  </protectedRanges>
  <mergeCells count="2">
    <mergeCell ref="K3:M3"/>
    <mergeCell ref="O3:Q3"/>
  </mergeCells>
  <phoneticPr fontId="9"/>
  <pageMargins left="0.70866141732283472" right="0.70866141732283472" top="0.78740157480314965" bottom="0.78740157480314965" header="0.31496062992125984" footer="0.31496062992125984"/>
  <pageSetup paperSize="9" scale="46" orientation="landscape" r:id="rId1"/>
  <headerFooter>
    <oddHeader>&amp;L&amp;D&amp;C&amp;A&amp;R&amp;F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22</vt:i4>
      </vt:variant>
    </vt:vector>
  </HeadingPairs>
  <TitlesOfParts>
    <vt:vector size="22" baseType="lpstr">
      <vt:lpstr>メニュー</vt:lpstr>
      <vt:lpstr>バックグラウンドデータ</vt:lpstr>
      <vt:lpstr>試算シートの使い方</vt:lpstr>
      <vt:lpstr>CO2分離回収</vt:lpstr>
      <vt:lpstr>メタン</vt:lpstr>
      <vt:lpstr>一酸化炭素</vt:lpstr>
      <vt:lpstr>メタノール</vt:lpstr>
      <vt:lpstr>オレフィン</vt:lpstr>
      <vt:lpstr>芳香族</vt:lpstr>
      <vt:lpstr>液体燃料</vt:lpstr>
      <vt:lpstr>ギ酸</vt:lpstr>
      <vt:lpstr>ポリオール</vt:lpstr>
      <vt:lpstr>炭酸ジメチル</vt:lpstr>
      <vt:lpstr>ジメチルエーテル</vt:lpstr>
      <vt:lpstr>ジメトキシメタン</vt:lpstr>
      <vt:lpstr>セメント</vt:lpstr>
      <vt:lpstr>コンクリート</vt:lpstr>
      <vt:lpstr>廃プラスチック解重合</vt:lpstr>
      <vt:lpstr>廃プラスチック油化</vt:lpstr>
      <vt:lpstr>参考_利用例①</vt:lpstr>
      <vt:lpstr>参考_利用例②</vt:lpstr>
      <vt:lpstr>参考_利用例③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